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9 ITA\67\อุธรณ์\"/>
    </mc:Choice>
  </mc:AlternateContent>
  <xr:revisionPtr revIDLastSave="0" documentId="13_ncr:1_{A63386D6-D182-4AFF-9D74-114E31AFEB18}" xr6:coauthVersionLast="47" xr6:coauthVersionMax="47" xr10:uidLastSave="{00000000-0000-0000-0000-000000000000}"/>
  <bookViews>
    <workbookView xWindow="20280" yWindow="-120" windowWidth="24240" windowHeight="13020" xr2:uid="{00000000-000D-0000-FFFF-FFFF00000000}"/>
  </bookViews>
  <sheets>
    <sheet name="2566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4" i="2" l="1"/>
  <c r="D193" i="2"/>
  <c r="D195" i="2" s="1"/>
  <c r="D189" i="2"/>
  <c r="D188" i="2"/>
  <c r="D190" i="2" s="1"/>
  <c r="P187" i="2"/>
  <c r="J187" i="2"/>
  <c r="I187" i="2"/>
  <c r="H187" i="2"/>
  <c r="G187" i="2"/>
  <c r="F187" i="2"/>
  <c r="D181" i="2"/>
  <c r="D180" i="2"/>
  <c r="D182" i="2" s="1"/>
  <c r="O179" i="2"/>
  <c r="N179" i="2"/>
  <c r="M179" i="2"/>
  <c r="L179" i="2"/>
  <c r="K179" i="2"/>
  <c r="J179" i="2"/>
  <c r="I179" i="2"/>
  <c r="H179" i="2"/>
  <c r="G179" i="2"/>
  <c r="F179" i="2"/>
  <c r="E179" i="2"/>
  <c r="P176" i="2"/>
  <c r="D176" i="2" s="1"/>
  <c r="D175" i="2"/>
  <c r="J174" i="2"/>
  <c r="D171" i="2"/>
  <c r="D170" i="2"/>
  <c r="D165" i="2"/>
  <c r="D164" i="2"/>
  <c r="D166" i="2" s="1"/>
  <c r="I163" i="2"/>
  <c r="P156" i="2"/>
  <c r="M156" i="2"/>
  <c r="L156" i="2"/>
  <c r="K156" i="2"/>
  <c r="D155" i="2"/>
  <c r="M154" i="2"/>
  <c r="L154" i="2"/>
  <c r="K154" i="2"/>
  <c r="I154" i="2"/>
  <c r="H154" i="2"/>
  <c r="G154" i="2"/>
  <c r="F154" i="2"/>
  <c r="E154" i="2"/>
  <c r="P151" i="2"/>
  <c r="L151" i="2"/>
  <c r="D151" i="2" s="1"/>
  <c r="D150" i="2"/>
  <c r="L149" i="2"/>
  <c r="D143" i="2"/>
  <c r="D144" i="2" s="1"/>
  <c r="D139" i="2"/>
  <c r="D138" i="2"/>
  <c r="D140" i="2" s="1"/>
  <c r="D132" i="2"/>
  <c r="D133" i="2" s="1"/>
  <c r="D131" i="2"/>
  <c r="N130" i="2"/>
  <c r="L130" i="2"/>
  <c r="H130" i="2"/>
  <c r="G130" i="2"/>
  <c r="F130" i="2"/>
  <c r="D127" i="2"/>
  <c r="I126" i="2"/>
  <c r="F126" i="2"/>
  <c r="D122" i="2"/>
  <c r="D121" i="2"/>
  <c r="D123" i="2" s="1"/>
  <c r="D117" i="2"/>
  <c r="D118" i="2" s="1"/>
  <c r="D111" i="2"/>
  <c r="D110" i="2"/>
  <c r="D112" i="2" s="1"/>
  <c r="D106" i="2"/>
  <c r="D105" i="2"/>
  <c r="D107" i="2" s="1"/>
  <c r="D101" i="2"/>
  <c r="D100" i="2"/>
  <c r="D95" i="2"/>
  <c r="D94" i="2"/>
  <c r="P90" i="2"/>
  <c r="D90" i="2" s="1"/>
  <c r="D89" i="2"/>
  <c r="D84" i="2"/>
  <c r="D83" i="2"/>
  <c r="D75" i="2"/>
  <c r="D74" i="2"/>
  <c r="D76" i="2" s="1"/>
  <c r="D70" i="2"/>
  <c r="D69" i="2"/>
  <c r="N68" i="2"/>
  <c r="M68" i="2"/>
  <c r="L68" i="2"/>
  <c r="K68" i="2"/>
  <c r="J68" i="2"/>
  <c r="H68" i="2"/>
  <c r="G68" i="2"/>
  <c r="E68" i="2"/>
  <c r="D64" i="2"/>
  <c r="D63" i="2"/>
  <c r="D65" i="2" s="1"/>
  <c r="D58" i="2"/>
  <c r="D57" i="2"/>
  <c r="D59" i="2" s="1"/>
  <c r="N56" i="2"/>
  <c r="M56" i="2"/>
  <c r="L56" i="2"/>
  <c r="J56" i="2"/>
  <c r="I56" i="2"/>
  <c r="H56" i="2"/>
  <c r="G56" i="2"/>
  <c r="D51" i="2"/>
  <c r="D50" i="2"/>
  <c r="D52" i="2" s="1"/>
  <c r="D46" i="2"/>
  <c r="D42" i="2"/>
  <c r="I41" i="2"/>
  <c r="D38" i="2"/>
  <c r="D37" i="2"/>
  <c r="P30" i="2"/>
  <c r="O30" i="2"/>
  <c r="N30" i="2"/>
  <c r="M30" i="2"/>
  <c r="L30" i="2"/>
  <c r="K30" i="2"/>
  <c r="D29" i="2"/>
  <c r="O28" i="2"/>
  <c r="L28" i="2"/>
  <c r="K28" i="2"/>
  <c r="J28" i="2"/>
  <c r="I28" i="2"/>
  <c r="H28" i="2"/>
  <c r="G28" i="2"/>
  <c r="F28" i="2"/>
  <c r="E28" i="2"/>
  <c r="D25" i="2"/>
  <c r="D24" i="2"/>
  <c r="D26" i="2" s="1"/>
  <c r="N20" i="2"/>
  <c r="D20" i="2" s="1"/>
  <c r="D19" i="2"/>
  <c r="M18" i="2"/>
  <c r="L18" i="2"/>
  <c r="J18" i="2"/>
  <c r="F18" i="2"/>
  <c r="D15" i="2"/>
  <c r="D14" i="2"/>
  <c r="D16" i="2" s="1"/>
  <c r="K13" i="2"/>
  <c r="I13" i="2"/>
  <c r="D10" i="2"/>
  <c r="D9" i="2"/>
  <c r="D11" i="2" s="1"/>
  <c r="D5" i="2"/>
  <c r="D4" i="2"/>
  <c r="D6" i="2" s="1"/>
  <c r="D21" i="2" l="1"/>
  <c r="Q154" i="2"/>
  <c r="D71" i="2"/>
  <c r="D102" i="2"/>
  <c r="D85" i="2"/>
  <c r="D78" i="2" s="1"/>
  <c r="D91" i="2"/>
  <c r="D177" i="2"/>
  <c r="D96" i="2"/>
  <c r="D39" i="2"/>
  <c r="D87" i="2"/>
  <c r="D156" i="2"/>
  <c r="D157" i="2" s="1"/>
  <c r="D67" i="2"/>
  <c r="D30" i="2"/>
  <c r="D31" i="2" s="1"/>
  <c r="D2" i="2" s="1"/>
  <c r="D172" i="2"/>
  <c r="D152" i="2"/>
  <c r="D98" i="2"/>
  <c r="D114" i="2"/>
  <c r="D125" i="2" l="1"/>
</calcChain>
</file>

<file path=xl/sharedStrings.xml><?xml version="1.0" encoding="utf-8"?>
<sst xmlns="http://schemas.openxmlformats.org/spreadsheetml/2006/main" count="846" uniqueCount="576">
  <si>
    <t>ลำดับที่</t>
  </si>
  <si>
    <t>รายการ</t>
  </si>
  <si>
    <t>ผู้รับผิดชอบ</t>
  </si>
  <si>
    <t>งบประมาณ</t>
  </si>
  <si>
    <t>ตัวชี้วัด</t>
  </si>
  <si>
    <t>ปัญหาอุปสรรค/แนวทางแก้ไข</t>
  </si>
  <si>
    <t>สนง.เลขา</t>
  </si>
  <si>
    <t>โครงการพัฒนาศักยภาพผู้บริหาร</t>
  </si>
  <si>
    <t>ผศ.ดร.รุจิลักขณ์</t>
  </si>
  <si>
    <t>1) ผู้บริหารได้รับการอบรม/ศึกษาดูงานด้านการบริหารจัดการองค์กร ไม่น้อยกว่า 1 ครั้ง</t>
  </si>
  <si>
    <t>ไม่มี</t>
  </si>
  <si>
    <t>โครงการส่งเสริมการเข้าสู่ตำแหน่งทางวิชาการและชำนาญการ</t>
  </si>
  <si>
    <t>ดร.ปัญจภา</t>
  </si>
  <si>
    <t>ดูงาน พัฒนาระบบงาน</t>
  </si>
  <si>
    <t>ศคภท</t>
  </si>
  <si>
    <t>โครงการประชุมจัดทำแผนพัฒนาองค์กรเพื่อมุ่งสู่ความเป็นเลิศ</t>
  </si>
  <si>
    <t>1) อาจารย์และบุคลากรมีส่วนร่วมในการจัดทำแผนคณะฯ ร้อยละ 90</t>
  </si>
  <si>
    <t>3) คะแนนความพึงพอใจต่อกิจกรรมสร้างความผูกพันองค์กร มากกว่า 4</t>
  </si>
  <si>
    <t>โครงการ Home Coming Day</t>
  </si>
  <si>
    <t>โครงการยกระดับความร่วมมือระหว่างประเทศและส่งเสริมภาพลักษณ์องค์กร</t>
  </si>
  <si>
    <t>1) มีกิจกรรมการปรับปรุงภูมิทัศน์ สภาพแวดล้อม 2 กิจกรรม</t>
  </si>
  <si>
    <t>ปรับปรุงภูมิทัศน์</t>
  </si>
  <si>
    <t>โครงการทำนุบำรุงศิลปวัฒนธรรม</t>
  </si>
  <si>
    <t>เงินทำบุญ</t>
  </si>
  <si>
    <t>กฐิน</t>
  </si>
  <si>
    <t>บุญเผวด</t>
  </si>
  <si>
    <t>สงกรานต์</t>
  </si>
  <si>
    <t>เข้าพรรษา</t>
  </si>
  <si>
    <t>รศ.ดร.สุรศักดิ์</t>
  </si>
  <si>
    <t>โครงการประชุมวิชาการระดับชาติเภสัชศาสตร์อีสาน</t>
  </si>
  <si>
    <t>ผศ.ดร.บรรลือ</t>
  </si>
  <si>
    <t>โครงการบริการวิชาการและจัดการศึกษาต่อเนื่องทางเภสัชศาสตร์</t>
  </si>
  <si>
    <t>ผศ.ดร.พีรยา</t>
  </si>
  <si>
    <t>3 คน</t>
  </si>
  <si>
    <t>โครงการพัฒนาศักยภาพด้านการวิจัย</t>
  </si>
  <si>
    <t>ทุนอุดหนุนการวิจัย</t>
  </si>
  <si>
    <t>จัดสรรทุนวิจัย</t>
  </si>
  <si>
    <t>สนง.บัณฑิตศึกษา</t>
  </si>
  <si>
    <t>โครงการพัฒนาการจัดการเรียนการสอนระดับบัณฑิตศึกษา</t>
  </si>
  <si>
    <t xml:space="preserve">1) หลักสูตรอบรมระยะสั้น 2 หลักสูตร
</t>
  </si>
  <si>
    <t>ประชุม</t>
  </si>
  <si>
    <t>ทวนสอบ+ประชุม+สัมมนา ภม.</t>
  </si>
  <si>
    <t>ทุนอุดหนุนการศึกษา การฝึกงาน การนำเสนอผลงานนิสิตระดับบัณฑิตศึกษา</t>
  </si>
  <si>
    <t>ทุนนำเสนองานวิจัย</t>
  </si>
  <si>
    <t>ทุนอุดหนุนการทำวิทยานิพนธ์นิสิตภ.ม.เภสัชกรรมปฐมภูมิ</t>
  </si>
  <si>
    <t>ผศ.ดร.กฤษณี</t>
  </si>
  <si>
    <t>ผลการดำเนินงาน</t>
  </si>
  <si>
    <t>สอบเค้าโครงคนที่ 1</t>
  </si>
  <si>
    <t>สอบเค้าโครงคนที่ 2</t>
  </si>
  <si>
    <t>วท.ม. สมุนไพรและผลิตภัณฑ์ธรรมชาติ</t>
  </si>
  <si>
    <t>โครงการพัฒนาศักยภาพนิสิต</t>
  </si>
  <si>
    <t>ผศ.ดร.วนิดา</t>
  </si>
  <si>
    <t>1) จำนวนนิสิตที่มีความก้าวหน้าในงานวิจัยเป็นไปตามแผนการศึกษา ร้อยละ 80</t>
  </si>
  <si>
    <t>วางแผนและสำรวจงานประชุมวิชาการต่างๆ แจ้งให้นิสิตเข้าร่วม</t>
  </si>
  <si>
    <t>2) ร้อยละนิสิตทั้งหลักสูตรที่ไปนำเสนอผลงานในระดับชาติขึ้นไป ร้อยละ 50</t>
  </si>
  <si>
    <t>รศ.ดร.สมศักดิ์</t>
  </si>
  <si>
    <t xml:space="preserve">เงินที่เบิกจ่ายไปในระบบ ณ มี.ค. 66 </t>
  </si>
  <si>
    <t>ปร.ด. เภสัชศาสตร์</t>
  </si>
  <si>
    <t>เตรียมความพร้อม</t>
  </si>
  <si>
    <t>ทุนอุดหนุนการทำวิทยานิพนธ์นิสิต ปร.ด. เภสัชศาสตร์</t>
  </si>
  <si>
    <t>ผศ.ดร.อรอนงค์</t>
  </si>
  <si>
    <t>ภ.ม. เภสัชกรรมคลินิก</t>
  </si>
  <si>
    <t>โครงการพัฒนาศักยภาพนิสิตและส่งเสริมความร่วมมือกับแหล่งฝึก ภม. (เภสัชกรรมคลินิก)</t>
  </si>
  <si>
    <t>ผศ.ดร.รจเรศ</t>
  </si>
  <si>
    <t>1) จำนวนอาจารย์ประจำแหล่งฝึกที่เข้าร่วมประชุมวิชาการ 30 คน</t>
  </si>
  <si>
    <t>นิเทศแหล่งฝึกงาน</t>
  </si>
  <si>
    <t>ทุนอุดหนุนการทำวิทยานิพนธ์นิสิต ภ.ม. เภสัชกรรมคลินิก</t>
  </si>
  <si>
    <t>ภบ. 6 ปี</t>
  </si>
  <si>
    <t>โครงการสนับสนุนการเข้าร่วมการแข่งขันของนิสิตระดับปริญญาตรี</t>
  </si>
  <si>
    <t>1) มีการจัดการแข่งขันด้านวิชาการแก่นิสิต 1 งาน</t>
  </si>
  <si>
    <t>2) นิสิตได้รับรางวัลในเวทีแข่งขันระดับประเทศ อย่างน้อย 1 รางวัล</t>
  </si>
  <si>
    <t>1) จำนวนนิสิตและผู้ปกครองที่เข้าร่วมโครงการ (ทุกกิจกรรม) ไม่น้อยกว่าร้อยละ 80</t>
  </si>
  <si>
    <t>โครงการศึกษาดูงานการผลิตและเภสัชภัณฑ์</t>
  </si>
  <si>
    <t>อ.ดร.ศุภกัญญา</t>
  </si>
  <si>
    <t>ศึกษาดูงานการผลิตและเภสัชภัณฑ์</t>
  </si>
  <si>
    <t>โครงการพัฒนาเครือข่ายแหล่งฝึกปฏิบัติงานของนิสิตเภสัชศาสตร์</t>
  </si>
  <si>
    <t>Note: มีการไป ward รพ.สุทธาเวช และมหาสารคาม และมีการพัฒนางาน ambu และระบบยา รพ.สุทธาเวช</t>
  </si>
  <si>
    <t>ไม่ได้ประเมิน</t>
  </si>
  <si>
    <t>โครงการสนับสนุนการฝึกปฏิบัติงานวิชาชีพเภสัชกรรมสำหรับนิสิตเภสัชศาสตร์</t>
  </si>
  <si>
    <t>Note: มีการปรับโครงการ เป็นการให้ทุนนิสิตฝึกงานปี 6 จำนวน 92000 บาท และจัดอบรม CPR</t>
  </si>
  <si>
    <t>1) จำนวนแหล่งฝึกที่ได้รับการนิเทศงาน มากกว่าร้อยละ 80</t>
  </si>
  <si>
    <t>นิเทศงาน+ประชุม กก</t>
  </si>
  <si>
    <t>2) ร้อยละของนิสิตที่มีความพร้อมสำหรับการออกฝึกปฏิบัติงานปี 6 เพิ่มขึ้นหลังอบรม มากกว่าร้อยละ 80</t>
  </si>
  <si>
    <t>โครงการศึกษาเรียนรู้สมุนไพร</t>
  </si>
  <si>
    <t>แผน</t>
  </si>
  <si>
    <t>ศึกษาเรียนรู้สมุนไพร</t>
  </si>
  <si>
    <t>โครงการเสริมสร้างทักษะวิชาชีพนิสิตเภสัชศาสตร์</t>
  </si>
  <si>
    <t>1) ผลสอบใบประกอบวิชาชีพไม่น้อยกว่าร้อยละ 80</t>
  </si>
  <si>
    <t>เตรียมสอบ MCQ และ OSPE ปี 5</t>
  </si>
  <si>
    <t>เตรียมความพร้อม ปี 6</t>
  </si>
  <si>
    <t>โครงการสนับสนุนการเรียนการสอนเภสัชกรรมคลินิก</t>
  </si>
  <si>
    <t>อ.ดร.วนรัตน์</t>
  </si>
  <si>
    <t>ผู้ป่วยจำลอง</t>
  </si>
  <si>
    <t>สอบ OSCE</t>
  </si>
  <si>
    <t xml:space="preserve">สอบ OSCE </t>
  </si>
  <si>
    <t>โครงการพัฒนาเภสัชศาสตร์ศึกษา</t>
  </si>
  <si>
    <t>ได้จากแบบประเมินรายวิชา ภาคเรียนที่ 1/2565  ข้อ 14 -  ข้อ 19</t>
  </si>
  <si>
    <t>โครงการจัดการเรียนการสอนเพื่อส่งเสริมการมีหัวใจรับใช้ชุมชน</t>
  </si>
  <si>
    <t>อ.ดร.อารีรัตน์</t>
  </si>
  <si>
    <t>โครงการปั้นกาวน์ให้เข้าใจชุมชน</t>
  </si>
  <si>
    <t>ผศ.ดร.สมศักดิ์</t>
  </si>
  <si>
    <t>การเตรียมชุมชน</t>
  </si>
  <si>
    <t>กิจกรรมเรียนรู้ชุุมชน</t>
  </si>
  <si>
    <t>สรุปงานชุมชน</t>
  </si>
  <si>
    <t>ต.ค.65</t>
  </si>
  <si>
    <t>พ.ย.65</t>
  </si>
  <si>
    <t>ธ.ค.65</t>
  </si>
  <si>
    <t>ม.ค.66</t>
  </si>
  <si>
    <t>ก.พ.66</t>
  </si>
  <si>
    <t>มี.ค.66</t>
  </si>
  <si>
    <t>เม.ย.66</t>
  </si>
  <si>
    <t>พ.ค.66</t>
  </si>
  <si>
    <t>มิ.ย.66</t>
  </si>
  <si>
    <t>ก.ค.66</t>
  </si>
  <si>
    <t>ส.ค.66</t>
  </si>
  <si>
    <t>ก.ย.66</t>
  </si>
  <si>
    <t>ข้อเสนอแนะจากปี 2565</t>
  </si>
  <si>
    <t>ผลการดำเนินงานรอบ 6 เดือน 
มี.ค. 2566</t>
  </si>
  <si>
    <t>ผลการดำเนินงานรอบ 9 เดือน 
มิ.ย.2566</t>
  </si>
  <si>
    <t>ผลการดำเนินงานรอบ 12 เดือน 
ก.ย.2566</t>
  </si>
  <si>
    <t>กำหนดหัวข้อ-ตัวบุคคลผู้บริหารที่จะไปพัฒนาตนเองในแต่ละปี หรือเชิญวิทยากรมาอบรมทั้งทีม</t>
  </si>
  <si>
    <t xml:space="preserve">กิจกรรมครบถ้วนตามแผน </t>
  </si>
  <si>
    <t>4 (TQA 2 / HR 1 / BSC 1</t>
  </si>
  <si>
    <t>1. ผู้บริหารได้อบรมเรื่องการ Balance scorecard / คณบดีและรองแผนอบรม TQA criteria, TQA writing 
 2. EdPEX wfh 184 คะแนน</t>
  </si>
  <si>
    <t>จำนวนผู้บริหารที่มีความรู้เรื่องเกณฑ์ EdPEx มีน้อย/ส่งเสริมงบอบรม TQA/EdPEx</t>
  </si>
  <si>
    <t xml:space="preserve">เงินที่เบิกจ่ายไปในระบบ ณ มิ.ย. 66 </t>
  </si>
  <si>
    <t>2) ความสำเร็จในการดำเนินงานด้าน EdPEX คะแนนเพิ่มขึ้น</t>
  </si>
  <si>
    <t>รอผลพิจารณา</t>
  </si>
  <si>
    <t>2)  EdPEX ได้ 184 คะแนน</t>
  </si>
  <si>
    <t>ปรับแผบงบประมาณ ก.ค.-ก.ย. 66</t>
  </si>
  <si>
    <t>สูตร: งบประมาณที่ได้ (ช่องบน) - เบิกจ่ายแล้ว (ช่องเทา) - ยอดปรับแผน (ช่องฟ้า) =&gt; ผลลัพธ์ต้อง = 0.00 บาท</t>
  </si>
  <si>
    <t xml:space="preserve"> อบรมผู้บริหารในการทำแผนกลยุทธ์</t>
  </si>
  <si>
    <t xml:space="preserve"> ศึกษาดูงาน</t>
  </si>
  <si>
    <t>ปรับแผน-อบรมพัฒนาศักยภาพผู้บริหาร อ.ตั้ม งานบุคคล</t>
  </si>
  <si>
    <t>45000 อบรมการทำแผนกลยุทธ์ (อ.จงรักษ์)</t>
  </si>
  <si>
    <t>คณบดี/รองแผนอบรม TQA criteria ใช้งบค่าใช้สอยผู้บริหาร</t>
  </si>
  <si>
    <t>รองบริหารอบรมตัวชี้วัดรายบุคคล แต่ไม่ได้เบิกโครงการ</t>
  </si>
  <si>
    <t>มีผู้ยื่นขอตำแหน่งทางวิชาการพร้อมกันจำนวนมาก ทำให้การประสานงานเพื่อเบิกจ่ายงบของงานบุคคลล่าช้า</t>
  </si>
  <si>
    <t>1) จำนวนอาจารย์ที่ยื่นสู่ตำแหน่งทางวิชาการที่สูงขึ้น อย่างน้อย 6 คน</t>
  </si>
  <si>
    <t>มีกิจกรรมของคณะอย่างต่อเนื่องทำให้มีความยากในการเขียนผลงานวิชาการอย่างมีสมาธิและต่อเนื่อง/จัดสรรช่วงเวลาให้เขียนผลงานโดยจัดเป็นโครงการหรือกิจกรรมเฉพาะ</t>
  </si>
  <si>
    <t xml:space="preserve">2) จำนวนบุคลากรสายสนับสนุนเยื่นข้าสู่ตำแหน่งชำนาญการ อย่างน้อย 1 คน 
</t>
  </si>
  <si>
    <t>ปรับแผบงบประมาณ เม.ย.-ก.ย. 66</t>
  </si>
  <si>
    <t>3) จำนวนหนังสือ ตำรา หรือคู่มือปฏิบัติงาน 3 เล่ม</t>
  </si>
  <si>
    <t>3 เล่ม</t>
  </si>
  <si>
    <t>มีการจัดระบบการส่งเสริมการทำหนังสือ/ตำรา การเผยแพร่ e-book และการจัดระเบียบโฟลเดอร์เอกสาร + ติดตามสนับสนุนรายบุคคล</t>
  </si>
  <si>
    <t>จุดประกาย อาจารย์ + บุคลากร</t>
  </si>
  <si>
    <t>ค่ายหนังสือตำรา</t>
  </si>
  <si>
    <t>อบรมการเขียนคู่มือ</t>
  </si>
  <si>
    <t>อบรม จนท.</t>
  </si>
  <si>
    <t>อบรมการเขียนบทความ</t>
  </si>
  <si>
    <t>จุดประกาย อาจารย์ + จนท</t>
  </si>
  <si>
    <t>ค่าย ผศ. รศ.</t>
  </si>
  <si>
    <t>ค่าผู้ทรงหนังสือตำรา และค่าใช้จ่ายการยื่นขอตำแหน่งฯ</t>
  </si>
  <si>
    <t>สรุปโครงการ</t>
  </si>
  <si>
    <t>4) ความพึงพอใจต่อการส่งเสริมการขอตำแหน่ง ระดับ 4 ขึ้นไป</t>
  </si>
  <si>
    <t>สำรวจแต่งตั้งคณะทำงานใหม่</t>
  </si>
  <si>
    <t>ไม่มีช่วงสะดวกจัดทำค่ายให้ออกไปเขียนหลายวัน จึงหาแนวทางสนับสนุนและติดตามการเตรียมผลงานรายบุคคล</t>
  </si>
  <si>
    <t>ติดตาม อ. และ จนท. รายบุคคล เพื่อปรับแผนใหม่ โดยข้อสรุปจากคณะทำงาน คือ จัดหาช่วงเวลามาเขียนงานที่สะดวก หรือให้ลา 5/10 วัน ตามแนวทางของคณะ</t>
  </si>
  <si>
    <t>ช่วยรายบุคคลในการเตรียม กพอ.03 และเขียน/เรียบเรียงงาน + เตรียมจัดกิจกรรมเชิญวิทยากรบรรยาย overview บทบาทการเป็นอาจารย์</t>
  </si>
  <si>
    <t>26 กย 66 เวลา 13.00-15.15 น. ประชุมร่วมกับคุณอรไท กองการเจ้าหน้าที่ เพื่ออัพเดทแนวทางและข้อเสนอแนะในการยื่นขอตำแหน่งทางวิชการในช่วง ปีงบ 67 ต่อไป</t>
  </si>
  <si>
    <t>โครงการพัฒนาสมรรถนะบุคลากรสายสนับสนุน</t>
  </si>
  <si>
    <t>กระตุ้น/สนับสนุนให้บุคลากรายสนับทุกคนเข้าร่วมกิจกรรมและนำเสนอผลงานวิชาการ รวมถึงบุคาลากรร้านยาและ รง.ฟาร์มแคร์ฯ โดยนำเสนอผลงาน รายบุคคลหรือ กลุ่มงานได้ และภายหลังเสร็จสิ้นการเข้าร่วมกิจกรรม ให้มาร่วมนำเสนอสิ่งที่ไ้ดจากการเข้าร่มกิจกรรมดังกล่าว</t>
  </si>
  <si>
    <t>1) ระดับคะแนนความรู้หลังการอบรมพัฒนาศักยภาพเพิ่มขึ้น 4/5</t>
  </si>
  <si>
    <t>ดำเนินการครบถ้วนตามแผน รอบ6เดือน</t>
  </si>
  <si>
    <t>ขาดการกำกับติดตามการประเมินผลกิจกรรม</t>
  </si>
  <si>
    <t>2) ความพึงพอใจของผู้มารับบริการ 4/5</t>
  </si>
  <si>
    <t>3) รางวัลการนำเสนอผลงานในระดับมหาวิทยาลัย/ระดับประเทศ 1 รางวัล</t>
  </si>
  <si>
    <t>1 รางวัล oral present ศคภท</t>
  </si>
  <si>
    <t>ดูงาน</t>
  </si>
  <si>
    <t>อบรม+รางวัลรณรงค์</t>
  </si>
  <si>
    <t>อบรม</t>
  </si>
  <si>
    <t>อบรม/แลกเปลี่ยนเรียนรู้</t>
  </si>
  <si>
    <t>ศคภท/รางวัลรณรงค์ / นำเสนอพัฒนาระบบงาน / อบรมเชิงปฏิบัติการ</t>
  </si>
  <si>
    <t>อบรม/แลกเปลี่ยนเรียนรู้ / นำสเนอพัฒนาระบบงาน</t>
  </si>
  <si>
    <t>อบรม/แลกเปลี่ยนเรียนรู้ / นำเสนอพัฒนาระบบงาน</t>
  </si>
  <si>
    <t>นำเสนอการพัฒนาระบบงาน</t>
  </si>
  <si>
    <t>ย้ายไปจัด พค66</t>
  </si>
  <si>
    <t>ย้ายไปจัด กค-สค66</t>
  </si>
  <si>
    <t>ย้ายไปจัด สค66</t>
  </si>
  <si>
    <t>ย้ายไปจัดเดือนมิ.ย. 66</t>
  </si>
  <si>
    <t>อบรมระเบียบการเงิน</t>
  </si>
  <si>
    <t xml:space="preserve"> ศคภท / อบรมการเขียนหนังสือราชการ / นำเสนอพัฒนาระบบงาน</t>
  </si>
  <si>
    <t xml:space="preserve">โครงการวิทยานิพนธ์ไม่สำเร็จทุกปี ไม่สามารถควบคุมให้เป็นไปตามแผนได้ง่าย ปรับเป็นทุนอุดหนุนแทนการเป็นโครงการ </t>
  </si>
  <si>
    <t>รอวัดผลก.ค. 66</t>
  </si>
  <si>
    <t>เข้าร่วม OD 67.9% (55 /81 คน)</t>
  </si>
  <si>
    <t>มีกิจกรรมนอกแผน 2 กิจกรรมคือประชุมจัดทำแผนกลยุทธ์ 2567 เดือนพ.ย. และประชุมจัดทำแผนปฏิบัติการ 2567 เดือนเม.ย. เนื่องจากมีการใช้เครื่องมือใหม่ (BSC) ในการทำแผนจึงใช้เวลาเพิ่มขึ้น ใช้งบประมาณเพิ่มขึ้น</t>
  </si>
  <si>
    <t>2) การกำกับติดตามแผนและการจัดทำแผนปฏิบัติการเป็นไปอย่างมีประสิทธิภาพ เป็นไปตามแผน โครงการดำเนินการเสร็จสิ้นร้อยละ 100</t>
  </si>
  <si>
    <t>รอสรุปผลผลก.ย.</t>
  </si>
  <si>
    <t>ประชุมสรุปผล 65 ชี้แจงแผนปี 2566</t>
  </si>
  <si>
    <t>จัดเตรียมแผนกลยุทธ์ 2567</t>
  </si>
  <si>
    <t>ประชุมกำกับติดตามแผน 6 เดือน (ประชุมคณะ)</t>
  </si>
  <si>
    <t>ประชุมจัดทำแผน 2567+OD</t>
  </si>
  <si>
    <t>ประชุมคณะกำกับติดตามแผน 9 เดือน</t>
  </si>
  <si>
    <t>ประชุมคณะสรุปแผน 12 เดือน (อ.เม)</t>
  </si>
  <si>
    <t>39,900 ประชุมจัดทำแผนกลยุทธ์ 2567</t>
  </si>
  <si>
    <t xml:space="preserve">10,000 ประชุมคณะสรุปผล 65 ชี้แจงแผน 66 </t>
  </si>
  <si>
    <t>ประชุมคณะกำกับแผน 6 เดือน</t>
  </si>
  <si>
    <t>ประชุมจัดทำแผนปฎิบัติการ 67</t>
  </si>
  <si>
    <t>อ.ดร.ทวีศักดิ์</t>
  </si>
  <si>
    <t xml:space="preserve">1) จำนวนบัณฑิตแสดงความคิดเห็นต่อหลักสูตรไม่น้อยกว่าร้อยละ 80
</t>
  </si>
  <si>
    <t>บัณฑิตแสดงความคิดเห็นต่อหลักสูตร ร้อยละ 70</t>
  </si>
  <si>
    <t>เนื่องจากมีผู้เข้ารับปริญญาเพียง 70 คน จึงมีผู้แสดงความคิดเห็นต่อหลักสูตรจำนวน 70 คน ซึ่งคิดเป็นร้อยละ 100</t>
  </si>
  <si>
    <t>2) ได้รายงานความคิดเห็นต่อหลักสูตรและการเรียนการสอนในคณะเภสัชศาสตร์ มหาวิทยาลัยมหาสารคาม 1 ชิ้น</t>
  </si>
  <si>
    <t>มีสรุปรายงานจากหลักสูตร</t>
  </si>
  <si>
    <t>https://drive.google.com/file/d/1hrfywT88pj4stX7v7J2Ub2KDDXFfFrq7/view?usp=sharing</t>
  </si>
  <si>
    <t>3) คะแนนความพึงพอใจของผู้เข้าร่วมโครงการ อย่างน้อย 4 คะแนน</t>
  </si>
  <si>
    <t>ความพึงพอใจของผู้เข้าร่วมโครงการ 4.84</t>
  </si>
  <si>
    <t>มีบัณฑิตเข้าร่วมโครงการน้อย</t>
  </si>
  <si>
    <t>1) เตรียมคามพร้อมบัณฑิตในการเข้ารับพระราชทานปริญญาบัตร/ 2) รับฟังความคิดเห็นของบัณฑิตต่อหลักสูตรและการจัดการเรียนการสอน/ 3) จัดกิจกรรมแสดงความยินดี</t>
  </si>
  <si>
    <t>36,700 ดำเนินการแล้ววันที่16-17 ธันวาคม 2565</t>
  </si>
  <si>
    <t>ผศ.ดร.พยอม</t>
  </si>
  <si>
    <t>1) Webinar ร่วมกับต่างประเทศ อย่างน้อย 3 ครั้ง</t>
  </si>
  <si>
    <t>จัดได้ 1 ครั้ง และครั้งที่ 2 อยู่ระหว่างการประสานงานเดือนมิ.ย. 66</t>
  </si>
  <si>
    <t>2 ครั้ง</t>
  </si>
  <si>
    <t>ด้วยภาระงาน จำนวน 3 ครั้งเป็นภาระมากเกินไป ปีหน้าเสนอให้ลดลงเหลือ 2 ครั้งต่อปี</t>
  </si>
  <si>
    <t>2) มีกิจกรรมร่วมกับสถาบันที่มี MOU ร้อยละ 100</t>
  </si>
  <si>
    <t>กิจกรรม webinar มีผู้เข้าร่วม 41 คน จาก 11 สถาบันใน MOU</t>
  </si>
  <si>
    <t>3) มีความร่วมมือกับประเทศ ASEAN เพิ่มขึ้น 1 แห่ง</t>
  </si>
  <si>
    <t xml:space="preserve">บรูไน อยู่ระหว่างการประสานงานการไปเยือน ระหว่างวันที่ 10-12 สิงหาคม 66  </t>
  </si>
  <si>
    <t>University of Brunei Darussalam ประเทศบรูไน 8-12 ส.ค. 2566</t>
  </si>
  <si>
    <t>คัดเลือกนิสิตรับทุนต่างประเทศ
ประชุมกรรมการ</t>
  </si>
  <si>
    <t>Webinar (CPE) (300)
ประชุมกรรมการ</t>
  </si>
  <si>
    <t>อบรมอังกฤษนิสิต (ต.ค.-ธ.ค.)
ประชุมกรรมการ</t>
  </si>
  <si>
    <t>แลกเปลี่ยนนิสิต (ค่าเบี้ยงเลี้ยง 8,000 ค่าใช้สอย 6,000 ที่พัก 20,000)
ประชุมกรรมการ
ถ่ายเอกสาร</t>
  </si>
  <si>
    <t>เภสัชกรไทยสู่นานาชาติ
ประชุมกรรมการ
webinar นิสิตกับ Showa University</t>
  </si>
  <si>
    <t>แลกเปลี่ยนนิสิต
ประชุมกรรมการ
English camp
ถ่ายเอกสาร</t>
  </si>
  <si>
    <t xml:space="preserve">Webinar (CPE)
อบรมอังกฤษนิสิต
ประชุมกรรมการ
เยือนบูรไน (2000ในปท+5000 ตปท)
ของที่ระลึก </t>
  </si>
  <si>
    <t>อบรมภาพลักษณ์ (ร่วมกับ OD)
สื่อประชาสัมพันธ์
ประชุมกรรมการ (ปรับเป็นอบรม business canvas model 21 มิ.ย. 66)</t>
  </si>
  <si>
    <t>รับรองอาจารย์ US-Thai (ค่าที่พัก 10000 ค่าใช้สอย  6000 บาท)
อบรมอังกฤษนิสิต
ประชุมกรรมการ</t>
  </si>
  <si>
    <t>อบรมอังกฤษนิสิต
ประชุมกรรมการ</t>
  </si>
  <si>
    <t>webinar (CPE) (300)
Visiting scholar
อบรมอังกฤษนิสิต
ประชุมกรรมการ
ถ่ายเอกสาร</t>
  </si>
  <si>
    <t>ประชุมกรรมการ</t>
  </si>
  <si>
    <t>4) จำนวนบุคลากรที่ได้เข้าร่วมกิจกรรมพัฒนาศักยภาพด้านภาษา ร้อยละ 50 ของบุคลากรทั้งหมด</t>
  </si>
  <si>
    <t>ไม่ได้ดำเนินการ</t>
  </si>
  <si>
    <t>การตอบรับน้อย ได้มีการปรับเป็นภาษาอังกฤษสำหรับหน้างาน แต่่ยังไม่มีการรายงานผล</t>
  </si>
  <si>
    <t xml:space="preserve">ดำเนินการเรียบร้อย จำนวน 3 รอบประกาศ มีนิสิตเข้าร่วม outbound 9 คน ประกอบด้วย SDU 5 คน Showa 2 คน และ Auburn 2 คน </t>
  </si>
  <si>
    <t>Webinar #3: Research Trends in Pharmacy โดยวิทยากร Prof. Zaheer-Ud-Din Babar ผศ.ดร.บรรลือ สังข์ทอง และ Assoc. Prof. Dewi Setyaningsih จาก Sanata Dharma University ในวันที่ 2 ธันวาคม 2565 เวลา 15.00-16.30 น. มีจำนวนผู้เข้าร่วม 41 คน จาก 11 มหาวิทยาลัยใน ประเทศอาเซียน
กิจกรรมคริสตมาส จำนวนผู้เข้าร่วม 50 คน ประเมินความพึงพอใจภาพรวม 4.4 อาหาร 4.8 เวลา 4.7 สถานที่ 4.5 รับรู้เรื่องคริสตมาส 4.6</t>
  </si>
  <si>
    <t>1) ดำเนินการออนไลน์วันที่ 11 มีนาคม 66 แชร์ 14 ครั้ง การเข้าถึง  1558 ครั้ง
2) นิสิต 2 คน นำเสนอ 3rd online seminar with Showa University วันที่ 21 กุมภาพันธ์ 66</t>
  </si>
  <si>
    <t>กิจกรรมนิสิตร่วมกับอาสาสมัครต่างชาติ Jim and Sandy Bellair จำนวน 2 ครั้ง</t>
  </si>
  <si>
    <t>webinar เลื่อนไป มิ.ย. 66
เยือนบรูไนเลื่อนไป ส.ค. 66</t>
  </si>
  <si>
    <t xml:space="preserve">เลื่อนไป มิ.ย. 66 </t>
  </si>
  <si>
    <t>US-Thai จัดออนไลน์
Prof. Gary มาเยือน 7-14 มิ.ย. 66</t>
  </si>
  <si>
    <t xml:space="preserve">Prof. Kaoru Umehara มาเยือน 27 กรกฎาคม 66
Prof. Nathorn มาเยือนคณะเภสัช มมส 16-18 กรกฎาคม 66 รอประสานความร่วมมือต่อยอด (ผศ.ดร.ราตรี)
</t>
  </si>
  <si>
    <t>เยือนบรูไน 8-12 ส.ค. 66</t>
  </si>
  <si>
    <t>5) จำนวนผลงานวิชาการร่วมกับ visiting Prof. 1 ชิ้น</t>
  </si>
  <si>
    <t>ผลงานของ ผศ.ดร.กฤษณี และ Prof. Zaheer ได้รับการตอบรับ 1 เรื่องเดือนเมษายน 66 "Economic evaluation of pharmacy services: a systematic review of the literature" IJCP 
และอยู่ระหว่างการตีพิมพ์อีก 1 เรื่อง</t>
  </si>
  <si>
    <t>-</t>
  </si>
  <si>
    <t xml:space="preserve">รอทำสื่อประชาสัมพันธ์ (บัณฑิตศึกษา) 25000 </t>
  </si>
  <si>
    <t>แผนจัด Webinar: Herbal medicines and commercial products</t>
  </si>
  <si>
    <t>6) คะแนนประเมินกิจกรรมสร้างแรงบันดาลใจเภสัชกรไทยก้าวไกลสู่นานาชาติ 4/5</t>
  </si>
  <si>
    <t>นิสิต 10 คนที่ประเมินแบบสอบถาม ให้คะแนน 9/10</t>
  </si>
  <si>
    <t>(19,100) แผนการจัดอบรมปฏิบัติการ ภาพลักษณ์  (ยังไม่ได้ทำ)</t>
  </si>
  <si>
    <t>7) คะแนนประเมินกิจกรรมส่งเสริมการใช้ภาษาอังกฤษ  4/5</t>
  </si>
  <si>
    <t>นิสิตเข้าร่วมประเมิน 20 คน ในกิจกรรมต้อนรับนิสิตต่างชาติ</t>
  </si>
  <si>
    <t>8) คะแนนความพึงพอใจการพัฒนา Website คณะ (บุคคลภายใน+ภายนอก) 4/5</t>
  </si>
  <si>
    <t>มีการปรับปรุง website อย่างต่อเนื่อง</t>
  </si>
  <si>
    <t>การกำหนดตัวชี้วัดไม่สอดคล้องกับการประเมินการใช้งาน web: ทางทีมประเมินการเข้าถึงของคนต่อหน้า web แทน</t>
  </si>
  <si>
    <t>โครงการGo Green in the Pharmacy</t>
  </si>
  <si>
    <t>1.ปรับปรุงสนามหญ้าหน้าอาคาร และมุมพักผ่อนสำหรับอ่านหนังสือ</t>
  </si>
  <si>
    <t>2) มีกระบวนการจัดการขยะที่มีประสิทธิภาพ อย่างน้อย 1 กระบวนการ</t>
  </si>
  <si>
    <t>2.มีการดำเนินการจัดโซนการคัดแยกขยะธรรมดา ทั่วไป ขยะอันตราย และมีการรายงานการดำเนินการผ่านการประชุมสำนักงานคณะบดีทุกรอบเดือน</t>
  </si>
  <si>
    <t>3) มีกิจกรรมเกี่ยวกับการเพิ่มความปลอดภัยในการทำงาน อย่างน้อย 1 กิจกรรม</t>
  </si>
  <si>
    <t>3.คณะเชิญวิทยากรจากกองอาคารสถานที่และทีมงานมหาให้ความรู้ ซักซ้อมการหนีไฟแก่อาจารย์ บุคลากร และนิสิต ในวันที่ 5 ก.ค.66</t>
  </si>
  <si>
    <t>จัดถังขยะอันตรายเพิ่ม</t>
  </si>
  <si>
    <t>ซ้อมหนีไฟ/ขยะ</t>
  </si>
  <si>
    <t>4) ความพึงพอใจของอาจารย์ บุคลากร และนิสิตต่อการจัดการขยะและสิ่งแวดล้อม ไม่น้อยกว่า 4 คะแนน</t>
  </si>
  <si>
    <t>ไม่ได้ประเมินผล</t>
  </si>
  <si>
    <t>พื้นที่ด้านหน้าคณะและต้นไม้ในกระถางรับปริญญา</t>
  </si>
  <si>
    <t>ประชุมเรื่องจัดการขยะและจะแยกถังยะตาประเภทขยะอันตราย</t>
  </si>
  <si>
    <t>5) การเกิดอุบัติเหตุในห้องปฏิบัติการ 0 ครั้ง</t>
  </si>
  <si>
    <t>1) จำนวนกิจกรรมทำนุบำรุงศิลปวัฒนธรรมและภูมิปัญญาท้องถิ่น 5 กิจกรรม</t>
  </si>
  <si>
    <t>ดำเนินการครบถ้วนตามแผน รอบ 6 เดือน</t>
  </si>
  <si>
    <t>4 กิจกรรม</t>
  </si>
  <si>
    <t>5 กิจกรรม</t>
  </si>
  <si>
    <t xml:space="preserve">บุคลากรเข้าร่วมนน้อย/เพิ่มการร่วมกิจกรรมเป็นส่วนหนึ่งในการให้คะแนนประเมินภาระงาน </t>
  </si>
  <si>
    <t>2) จำนวนผู้เข้าร่วมกิจกรรม ร้อยละ 80</t>
  </si>
  <si>
    <t>สถาปนา</t>
  </si>
  <si>
    <t>3) ความพึงพอใจโดยรวมของกิจกรรมของผู้เข้าร่วมกิจกรรม คะแนนระดับ 4</t>
  </si>
  <si>
    <t>1) จำนวนผลงานที่เข้าร่วมนำเสนอจากทั้ง 3 สถาบัน อย่างน้อย 30 ผลงาน</t>
  </si>
  <si>
    <t>มีผลงานเข้าร่วมดังนี้ PP-oral 11 ผลงาน PS-oral 12 ผลงาน PP-poster  33 ผลงาน และ PS-poster 27 ผลงาน รวมเป็น 83 ผลงาน</t>
  </si>
  <si>
    <t>2) จำนวนผลงานที่ได้รับรางวัลของมมส.  อย่างน้อย 4 ผลงาน</t>
  </si>
  <si>
    <t>ได้รับรางวัล 12 ผลงาน</t>
  </si>
  <si>
    <t>แต่งตั้งกรรมการ/ประชุมจัดเตรียมงาน</t>
  </si>
  <si>
    <t xml:space="preserve">จัดประชุมวิชาการ </t>
  </si>
  <si>
    <t>3) การนำความรู้ไปใช้ประโยชน์ของผู้เข้าร่วมกิจกรรม 4/5 คะแนน</t>
  </si>
  <si>
    <t>จัดประชุมวิชาการ 18-19 ก.พ.</t>
  </si>
  <si>
    <t>การจัดทำบทความ รอต้นฉบับ สิ้นสุด ธ.ค. 65</t>
  </si>
  <si>
    <t>1) จำนวนหน่วยกิตที่ให้การรับรองในระบบศูนย์การศึกษาต่อเนื่องทางเภสัชศาสตร์จากการจัดประชุมวิชาการในรูปแบบต่างๆที่ศูนย์การศึกษาต่อเนื่องทางเภสัชศาสตร์กำหนด อย่างน้อย 10 หน่วยกิต</t>
  </si>
  <si>
    <t>ดำเนินการรับรองหน่วยกิตในระบบสำหรับงานประชุมวิชาการทั้งของคณะ และ ผู้จัดร่วม และ อบรมระยะสั้น จำนวน 55.5 หน่วยกิต</t>
  </si>
  <si>
    <t>55.5 หน่วยกิต</t>
  </si>
  <si>
    <t>2) จำนวนหน่วยกิตในการเผยแพร่บทความในระบบศูนย์การศึกษาต่อเนื่องทางเภสัชศาสตร์ อย่างน้อย 10 หน่วยกิต</t>
  </si>
  <si>
    <t>ดำเนิินการเผยแพร่บทความวิชาการในระบบ จำนวน 2 บทความ (รวม 5 หน่วยกิต)</t>
  </si>
  <si>
    <t>5 หน่วยกิต</t>
  </si>
  <si>
    <t>3) เภสัชกรผู้เข้าร่วมประชุมวิชาการสามารถนำความรู้ไปประยุกต์ใช้ให้เกิดประโยชน์ในระดับมากถึงมากที่สุด ร้อยละ 80</t>
  </si>
  <si>
    <t>ผลความพึงพอใจจากการประชุมวิชาการความก้าวหน้าของสมุนไพรและเภสัชกรรมแผนไทย ครั้งที่ 4 มีผู้ประเมินว่า สามารถนำความรู้ไปประยุกต์ใช้ให้เกิดประโยขน์ ระดับมากถึงมากที่สุด 90.6%</t>
  </si>
  <si>
    <t>ค่าตอบแทนการเขียนบทความ และ ผู้ทรงพิจารณา 4 บทความ</t>
  </si>
  <si>
    <t>ค่าตอบแทนผู้ทรงพิจารณาโครงการประชุมวิชาการ</t>
  </si>
  <si>
    <t xml:space="preserve">ค่าตอบแทนการเขียนบทความ </t>
  </si>
  <si>
    <t>ค่าตอบแทนการเขียนบทความ</t>
  </si>
  <si>
    <t>รับรองหน่วยกิตประชุมวิชาการ/อบรมระยะสั้น จำนวน 55.5 หน่วยกิต</t>
  </si>
  <si>
    <t>รอต้นฉบับจากผู้เขียนซึ่งยังไม่แล้วเสร็จ เลื่อนไปเบิกจ่ายภายในเดือน ส.ค.-ก.ย.</t>
  </si>
  <si>
    <t>5) ความสำเร็จตามแผนประชุมวิชาการประจำปี  ร้อยละ 80</t>
  </si>
  <si>
    <t>การขอทุนวิจัยจากคณาจารย์ยังมีน้อย</t>
  </si>
  <si>
    <t>1) ร้อยละของทุนวิจัยที่จัดสรรเพื่อนำไปสู่นวัตกรรมเพื่อใช้ประโยชน์ต่อชุมชน ไม่น้อยกว่าร้อยละ 25</t>
  </si>
  <si>
    <t>0 บาท</t>
  </si>
  <si>
    <t>เสนอแยกทุนประเภทนี้ออกมา หรือปรับแผนในตัวชี้วัดนี้</t>
  </si>
  <si>
    <t>2) จำนวนผลงานตีพิมพ์ในฐานข้อมูลตามประกาศ ก.พ.อ.  ไม่น้อยกว่า 30 ผลงาน</t>
  </si>
  <si>
    <t>ผลงานรวม 12 ผลงาน</t>
  </si>
  <si>
    <t>21 ผลงาน</t>
  </si>
  <si>
    <t>3) จำนวนของอาจารย์ประจำที่นำเสนอผลงานระดับนานาชาติ ไม่น้อยกว่า 5 คน</t>
  </si>
  <si>
    <t>3 คน (อ.บรรลือ อ.พยอม อ.ธีระพงษ์)</t>
  </si>
  <si>
    <t>ประชุมอนุกรรมการฯ(อาหารว่าง)</t>
  </si>
  <si>
    <t>ประชุมอนุกรรมการฯ(อาหารว่าง)/กิจกรรมอบรมเพื่อส่งเสริมศักยภาพนักวิจัย(ค่าน้ำมันขก-มมส+วิทยากร 6 ชม.+อบรมจริยธรรม 3 คน+พขร+อาหารกลางวัน 28คนๆ50บาท)</t>
  </si>
  <si>
    <t>ประชุมอนุกรรมการฯ(อาหารว่าง)/กิจกรรมอบรมเพื่อส่งเสริมศักยภาพนักวิจัย(ค่าน้ำมันขก-มมส+วิทยากร 6 ชม.+อบรมจริยธรรม 2 คน)</t>
  </si>
  <si>
    <t>ประชุมอนุกรรมการฯ(อาหารว่าง)/กิจกรรมอบรมเพื่อส่งเสริมศักยภาพนักวิจัย(ค่าน้ำมันขก-มมส+วิทยากร 6 ชม.+อบรมจริยธรรม 3 คน)</t>
  </si>
  <si>
    <t>ประชุมอนุกรรมการฯ(อาหารว่าง)+ประชุมความร่วมมืออื่น ๆ (อาหาร+อาหารว่าง)</t>
  </si>
  <si>
    <t>ประชุมอนุกรรมการฯ(อาหารว่าง)/กิจกรรมอบรมเพื่อส่งเสริมศักยภาพนักวิจัย(ค่าน้ำมันขก-มมส+วิทยากร 6 ชม.+อบรมจริยธรรม 2 คน+นักวิจัยดีเด่น)</t>
  </si>
  <si>
    <t>4) จำนวนผลงานวิจัยแบบ community based ไม่น้อยกว่า 4 ผลงาน</t>
  </si>
  <si>
    <t xml:space="preserve">1 ผลงาน </t>
  </si>
  <si>
    <t>3 ผลงาน</t>
  </si>
  <si>
    <t>เสนอให้นิยามคำว่าผลงานวิจัยแบบ community based เพื่อให้เข้าใจตรงกัน เช่น จะนับผลงานของนิสิตหรือไม่ เพื่อความชัดเจนของระบบ เมื่อมีคนใหม่มาทำงานจะได้เข้าใจตรงกัน</t>
  </si>
  <si>
    <t>ไม่ได้ประชุมเนื่องจากอยู่ระหว่างประกาศทุน</t>
  </si>
  <si>
    <t>/</t>
  </si>
  <si>
    <t>ประชุุม และติดตามการตีพิมพ์วารสาร (ทางออนไลน์)</t>
  </si>
  <si>
    <t>ประชุุม และ (ติดตามการตีพิมพ์ เนื่องจากถูกปฏิเสธการตีพิมพ์)</t>
  </si>
  <si>
    <t>ประชุุม และติดตามการตีพิมพ์ (ส่งตีพิมพ์วารสารใหม่เรียบร้อยแล้ว)</t>
  </si>
  <si>
    <t>5) จำนวนผลงานวิจัยที่นำไปใช้ประโยชน์ ไม่น้อยกว่า 5 ผลงาน</t>
  </si>
  <si>
    <t>0 ผลงาน</t>
  </si>
  <si>
    <t>6) ร้อยละผลงานตีพิมพ์ระดับนานาชาติต่อจำนวนอาจารย์ประจำ ไม้น้อยกว่าร้อยละ 10 --&gt; ปรับเป็น 50</t>
  </si>
  <si>
    <t>ผลงานรวมร้อยละ 18.4 (จำนวน 9 ผลงาน อาจารย์ 49 คน)</t>
  </si>
  <si>
    <t>ร้อยละ 34 (17 ผลงาน อาจารย์ 50 คน)</t>
  </si>
  <si>
    <t>ปรับจำนวนให้ท้าทายโดยขอปรับเป็นร้อยละ 50</t>
  </si>
  <si>
    <t>จัดสรรทุนแล้ว 330,000 บาท คงเหลือ 170,000 บาท</t>
  </si>
  <si>
    <t>มีการเปิดรับผู้เรียน และอยู่ระหว่างดำเนินการจัดสอน
1. หลักสูตรการฝึกอบรมระยะสั้นการบริบาลทางเภสัชกรรม (สาขาอายุกรรม) 
2. หลักสูตรการฝึกอบรมระยะสั้นทางการบริหารเภสัชกิจ (การวิจัยและพัฒนางานภสัชกรรมและระบบสุขภาพ)</t>
  </si>
  <si>
    <t>2 หลักสูตร</t>
  </si>
  <si>
    <t xml:space="preserve">2) คะแนนความพึงพอใจต่อกิจกรรมสัมมนาการเรียนการสอน และพัฒนาการเรียนการสอนออนไลน์ของอาจารย์ที่เข้าร่วม ระดับ 4 ขึ้นไป
</t>
  </si>
  <si>
    <t>รอดำเนินการ จัดกิจกรรมสัมมนาฯ วันที่ 1 มิถุนายน 2566</t>
  </si>
  <si>
    <t>3) คะแนนความพึงพอใจของนิสิตต่อการจัดการเรียนการสอนของหลักสูตรในรูปแบบที่ทันสมัย ตรงตามความต้องการของผู้เรียน ระดับ 4 ขึ้นไป</t>
  </si>
  <si>
    <t>รอดำเนินการ</t>
  </si>
  <si>
    <t>ประชุม+ติดตามความก้าวหน้า วทม+ประชุมระยะสั้น</t>
  </si>
  <si>
    <t>สัมมนาการเรียนการสอน 1/2564+ประชุม</t>
  </si>
  <si>
    <t>ประชุม+ติดตามความก้าวหน้าปฐมภูมิ++ประชุมระยะสั้น</t>
  </si>
  <si>
    <t>ประชุม+ติดตามความก้าวหน้า วทม</t>
  </si>
  <si>
    <t>สัมมนา+ประชุม+ประชุมระยะสั้น</t>
  </si>
  <si>
    <t>ประชุม+ปฐมนิเทศ ปรด</t>
  </si>
  <si>
    <t>ประชุม+ติดตามความก้าวหน้าปฐมภูมิ+ประชุมระยะสั้น</t>
  </si>
  <si>
    <t>ประชุม+จัดอบรมภาษาอังกฤษ</t>
  </si>
  <si>
    <t xml:space="preserve">เงินทุนเทอม 1 อ.ลาว </t>
  </si>
  <si>
    <t>ประกาศทุนนำเสนองานวิจัยแล้ว</t>
  </si>
  <si>
    <t xml:space="preserve">เงินทุนเทอม  2 อ.ลาว </t>
  </si>
  <si>
    <t>ดำเนินการประกาศทุนแล้ว</t>
  </si>
  <si>
    <t>ประกาศทุนนำเสนองานวิจัยแล้ว รอผู้สมัคร</t>
  </si>
  <si>
    <t>ประกาศทุนแล้ว</t>
  </si>
  <si>
    <t>ภ.ม.เภสัชกรรมปฐมภูมิ</t>
  </si>
  <si>
    <t>จัดประชุมวิชาการ show &amp; share</t>
  </si>
  <si>
    <t>1) จำนวนนิสิตที่เข้าร่วมกิจกรรม ร้อยละ 100</t>
  </si>
  <si>
    <t>ขอตรวจสอบข้อมูลก่อน</t>
  </si>
  <si>
    <t>จัดประชุมวิชาการ/แลกเปลี่ยนเรียนรู้</t>
  </si>
  <si>
    <t>2) ความเข้าใจแนวคิดที่ใช้ในการดำเนินงานเภสัชกรรมปฐมภูมิ  4/5 คะแนน</t>
  </si>
  <si>
    <t>กันเหลื่อมให้ วราภรณ์ แพงไธสง</t>
  </si>
  <si>
    <t>1) นิสิตรหัส 64 แต่งตั้งอ.ที่ปรึกษาวิทยานิพนธ์ 100% และสอบเค้าโครงวิทยานิพนธ์ 50%</t>
  </si>
  <si>
    <t>2) ไม่มีนิสิตไปนำเสนอผลงานวิชาการระดับชาติ (นิสิตรหัส 60 สอบ defend วิทยานิพนธ์ 1 คน เมื่อ10 มี.ค.66 รอผลงานตีพิมพ์ซึ่งจะหมดระยะเวลาศึกษา มิ.ย.66)</t>
  </si>
  <si>
    <t>2 ใน 6</t>
  </si>
  <si>
    <t xml:space="preserve">ครั้งที่ 1 รายงานความก้าวหน้า </t>
  </si>
  <si>
    <t>ครั้งที่ 2 รายงานความก้าวหน้า</t>
  </si>
  <si>
    <t>ดำเนินการ 7-8 ต.ค.65 และสรุปรายงานเรียบร้อย</t>
  </si>
  <si>
    <t>ดำเนินการ 1 เม.ย.66 รูปแบบออนไลน์ สรุปรายงานเรียบร้อย</t>
  </si>
  <si>
    <t>ทุนอุดหนุนการทำวิทยานิพนธ์นิสิตวท.ม. สมุนไพร</t>
  </si>
  <si>
    <t>ยังไม่มีผู้ยื่นขอทุน</t>
  </si>
  <si>
    <t xml:space="preserve">สอบ 2 คน </t>
  </si>
  <si>
    <t>สอบ 3 คน ปภาดา/ปาริชาติ/กาญจนา แต่ไม่ได้เบิกเงิน</t>
  </si>
  <si>
    <t>1) ความพึงพอใจต่อการดำเนินงานหลักสูตรด้านการพัฒนานิสิต คะแนนเฉลี่ยมากกว่า 3.5</t>
  </si>
  <si>
    <t>อยู่ระหว่างการประเมิน</t>
  </si>
  <si>
    <t>ความพึงพอใจต่อการดำเนินงานหลักสูตรด้านการพัฒนิสิต เท่ากับ 4.92 คะแนน</t>
  </si>
  <si>
    <t>ขาดการกำกับติดตามการประเมินผลลัพธ์โครงการ/มอบหมายผู้รับผิดชอบให้ชัดเจน</t>
  </si>
  <si>
    <t>แลกเปลี่ยนเรียนรู้+สัมมนา</t>
  </si>
  <si>
    <t>โครงการปรับปรุงหลักสูตร ปร.ด. (เภสัชศาสตร์)</t>
  </si>
  <si>
    <t>1) ได้ข้อมูลนำเข้า ความต้องการจากผู้เรียน ผู้มีส่วนได้ส่วนเสีย เพื่อออกแบบหลักสูตรให้ทันสมัย ตรงตามความต้องการของผู้เรียนร้อยละ 100</t>
  </si>
  <si>
    <t>1. มีข้อมูลความต้องกรของผู้มีส่วนได้เสียตรงความต้องการของผู้เรียน</t>
  </si>
  <si>
    <t>2) หลักสูตรนำเสนอในการพิจารณาจากคณะกรรมการต่างๆ ตามแผน</t>
  </si>
  <si>
    <t xml:space="preserve"> 2. มีข้อมูลความต้องกรของผู้มีส่วนได้เสียตรงความต้องการของผู้เรียน</t>
  </si>
  <si>
    <t>VOC</t>
  </si>
  <si>
    <t>ประชุมร่าง 1</t>
  </si>
  <si>
    <t>ประชุมร่าง 2 ผู้ทรง</t>
  </si>
  <si>
    <t>นิสิตรหัส 64 สอบเค้าโครงวิทยานิพนธ์ 2 คน (10 และ 28 ต.ค.65)</t>
  </si>
  <si>
    <t>อาจารย์ผู้เข้าร่วม 14 คน นิสิตและศิษย์เก่า 12 คน รวมทั้งหมด 26 คน  ผลประเมินประชุมวิชาการ  4.76/5.00</t>
  </si>
  <si>
    <t>2) คะแนนความพึงพอใจต่อประโยชน์ของกิจกรรมศึกษาดูงาน ระดับคะแนน 4</t>
  </si>
  <si>
    <t>เวลาค่อนข้างแน่น/ลดหัวข้อศึกษาดูงานให้เหมาะกับเวลา</t>
  </si>
  <si>
    <t>ประชุมเตรียมงาน1</t>
  </si>
  <si>
    <t>ประชุมเตรียมงาน2</t>
  </si>
  <si>
    <t>จัดประชุมวิชาการ</t>
  </si>
  <si>
    <t>ชี้แจงและเตรียมความพร้อมการฝึกงาน</t>
  </si>
  <si>
    <t>ศึกษาดูงาน รพ.ต้นแบบ</t>
  </si>
  <si>
    <t>ค่าตอบแทนแหล่งฝึกงาน</t>
  </si>
  <si>
    <t>ประชุมติดตามการดำเนินการวิจัยร่วมแหล่งฝึก</t>
  </si>
  <si>
    <t>ไม่ได้ใช้งบประมาณ</t>
  </si>
  <si>
    <t>12400 บาท25-26 กพ.66</t>
  </si>
  <si>
    <t>นัด 22 เม.ย. 66</t>
  </si>
  <si>
    <t xml:space="preserve">สอบเค้าโครงฯ 3 คน </t>
  </si>
  <si>
    <t xml:space="preserve">สอบเค้าโครงฯ 2 คน </t>
  </si>
  <si>
    <t>สอบเค้าโครง 2 คน31 มีค 66 และ 2 เมย. 66 กำลังแก้ไขเล่ม</t>
  </si>
  <si>
    <t>มีการจัดการแข่งขันการให้คำปรึกษาด้านเภสัชศาสตร์  1 ครั้งภายในคณะ</t>
  </si>
  <si>
    <t xml:space="preserve">การแข่งขันการให้คำปรึกษา 3 รางวัล </t>
  </si>
  <si>
    <t>การจัดกิจกรรมแข่งขันทักษะทางวิชาการภายในคณะเพื่อคัดเลือกตัวแทน</t>
  </si>
  <si>
    <t>การส่งนิสิตเข้าร่วมการแข่งขันวิชาการในเวทีระดับประเทศ</t>
  </si>
  <si>
    <t>1) กิจกรรมเสริมหลักสูตรที่จัดโดยสโมสร-ชมรม ที่สอดแทรกแนวคิดจิตอาสา-หัวใจรับใช้ชุมชนแก่นิสิตที่เข้าร่วม ร้อยละ 20 ของกิจกรรมที่จัดโดยสโมสร-ชมรม</t>
  </si>
  <si>
    <t xml:space="preserve">2 ใน 10 = ร้อยละ 20 </t>
  </si>
  <si>
    <t>2) นิสิตคณะเภสัชฯ ได้รับการส่งเสริมแนวคิดจิตอาสา-หัวใจรับใช้ชุมชน จากการเข้าร่วมกิจกรรมเสริมหลักสูตรที่สอดแทรกแนวคิด ร้อยละ 50</t>
  </si>
  <si>
    <t>3) อาจารย์ที่เข้าร่วมกิจกรรมได้รับการพัฒนาศักยภาพในการให้คำปรึกษาเพิ่มขึ้น คะแนน 4/5</t>
  </si>
  <si>
    <t>ไม่มีได้จัดส่วนนี้</t>
  </si>
  <si>
    <t>ประชุมฝ่ายกิจการนิสิต-1</t>
  </si>
  <si>
    <t>1) กิจกรรมชมรมกล้าดี/ 2) ค่าใช้สอยอาจารย์ผู้ความคุมกิจกรรมนอกสถานที่</t>
  </si>
  <si>
    <t>กิจกรรมโฮมรูมโฮมฮัก ครั้งที่ 1 กิจกรรมชมรมดนตรี (งานอะโรคาไนท์)</t>
  </si>
  <si>
    <t>กิจกรรม Open-house/ ประชุมฝ่ายกิจการนิสิต-2</t>
  </si>
  <si>
    <t>ประชุมฝ่ายกิจการนิสิต-3</t>
  </si>
  <si>
    <t xml:space="preserve">กิจกรรมอบรมเชิงปฏิบัติการส่งเสริมศักยภาพผู้นำนิสิตและอาจารย์ที่ปรึกษากิจกรรมนิสิต/ค่าใช้สอยอาจาราย์ควบคุมกิจกรรมนิสิตนอกสถานที่-2/ </t>
  </si>
  <si>
    <t>1)  2) 3) กิจกรรมโฮมรูมโฮมฮัก-2/ 4) กิจกรรมชมรม ambasdor/ 5) ประชุมฝ่ายกิจการนิสิต-4</t>
  </si>
  <si>
    <t>4) นิสิตผู้นำที่เข้าร่วมกิจกรรมเข้าใจแนวคิดและเกิดแรงบันดาลใจหัวใจรับใช้ชุมชน จิตอาสาเพิ่มขึ้น คะแนน 4 / 5</t>
  </si>
  <si>
    <t xml:space="preserve"> Open-house/จัดกิจกรรมวันที่ 23-23ธันวาคม 2565</t>
  </si>
  <si>
    <t>โฮมรูมโฮมฮัก จัดกิจกรรมวันที่ 15 กุมภาพันธ์ 2566</t>
  </si>
  <si>
    <t>5) ความพึงพอใจ-ความผูกพันของนิสิตที่เกิดจากเข้าร่วมกิจกรรม คะแนน 4 / 5</t>
  </si>
  <si>
    <t>โครงการปฐมนิเทศ ปีการศึกษา 2566</t>
  </si>
  <si>
    <t>ยังไม่ถึงเวลาดำเนินโครงการ</t>
  </si>
  <si>
    <t>อยู่ระหว่างการสรุปผล</t>
  </si>
  <si>
    <t>&gt; ร้อยละ 80</t>
  </si>
  <si>
    <t>2) ความพึงพอใจของผู้เข้าร่วมโครงการ คะแนนเฉลี่ยไม่น้อยกว่า 4
ปี 1 ความพร้อมการเข้าศึกษาและความผูกพัน
ปี 2-5 แรงบันดาลใจ ความเป็นจิตอาสา หัวใจรับใช้ชุมชน</t>
  </si>
  <si>
    <t>&gt; 4</t>
  </si>
  <si>
    <t>กิจกรรมปฐมนิเทศนิสิตใหม่และผู้ปกครองนิสิตชั้นปี1 เปิดบ้านรับน้อง/ กิจกรรมปฐมนิเทศชั้นปี 2-5/ กิจกรรมปฐมนิเทศระดับบัณฑิตศึกษา</t>
  </si>
  <si>
    <t>โครงการปัจฉิมนิเทศ ปีการศึกษา 2565</t>
  </si>
  <si>
    <t>1) จำนวนนิสิตชั้นปีที่ 6 ที่เข้าร่วมโครงการ ไม่น้อยกว่าร้อยละ 80</t>
  </si>
  <si>
    <t>อยู่ระหว่างการรายงานผล</t>
  </si>
  <si>
    <t>รอการเงินส่งเบิกจ่าย</t>
  </si>
  <si>
    <t>2) คะแนนความพึงพอใจของผู้เข้าร่วมโครงการ (การเตรียมความพร้อม-ความผูกพัน) คะแนนเฉลี่ยไม่น้อยกว่า 4</t>
  </si>
  <si>
    <t>กิจกรรมแสดงความยินดี แนะนำสภาวิชาชีพเภสัชกรรม อบรมเตรียมความพร้อมในการทำงาน และสร้างแรงบันดาลใจในการประกอบวิชาชีพฯ</t>
  </si>
  <si>
    <t>จัดกิจกรรมวันที่ 25-26มีนาคม 2566</t>
  </si>
  <si>
    <t>1) จำนวนผู้เข้าร่วมกิจกรรม ร้อยละ 100</t>
  </si>
  <si>
    <t>ยังไม่ถึงเวลาดำเนินการตามแผน (ก.ย. 2566)</t>
  </si>
  <si>
    <t xml:space="preserve"> ร้อยละ 100</t>
  </si>
  <si>
    <t>2) ระดับการประเมินประโยชน์ของกิจกรรมต่อการส่งเสริมการเรียนรู้ของรายวิชา 4/5</t>
  </si>
  <si>
    <t>ผศ.ดร.สุุรัชดา</t>
  </si>
  <si>
    <t>1) แหล่งฝึกที่ร่วมถอดบทเรียนเกี่ยวกับกิจกรรมส่งเสริมนิสิตให้มีหัวใจรับใช้ชุมชน 5 แห่ง</t>
  </si>
  <si>
    <t>กำลังประสานแหล่งฝึกเพื่อขอสัมภาษณ์</t>
  </si>
  <si>
    <t>5 (รพ.ร้อยเอ็ด รพ.เจ้าพระยายมราช รพ.พระนารายณ์ฯ ร้านยากันเอง ร้านยาชูศักดิ์)</t>
  </si>
  <si>
    <t>2) คะแนนประเมินแหล่งฝึกของนิสิตในประเด็นการฝึกปฏิบัติงานวิชาชีพได้ตามมาตรฐานและมีแนวคิดหัวใจรับใช้ชุมชน คะแนนเฉลี่ยมากกว่า 3.5</t>
  </si>
  <si>
    <t>4.83 คะแนน จาก 5 คะแนน</t>
  </si>
  <si>
    <t>3) คะแนนความพึงพอใจของแหล่งฝึกในการอบรมเพิ่มทักษะ คะแนนเฉลี่ย 4/5</t>
  </si>
  <si>
    <t>กำลัังจะจัดการประชุมเดือน พ.ค.</t>
  </si>
  <si>
    <t>ไปพัฒนาแหล่งฝึกผลัด 5</t>
  </si>
  <si>
    <t>ไปพัฒนาแหล่งฝึกผลัด 6</t>
  </si>
  <si>
    <t>ไปพัฒนาแหล่งฝึกผลัด 7</t>
  </si>
  <si>
    <t>การประชุมแลกเปลี่ยนเรียนรู้</t>
  </si>
  <si>
    <t>ไปพัฒนาแหล่งฝึกผลัด 2+จัดอบรม show and share</t>
  </si>
  <si>
    <t>gen med รพ มหาสารคาม+สุทธาเวช และประชุมร่วมกับ รพ มหาสารคาม</t>
  </si>
  <si>
    <t>gen med รพ มหาสารคาม+สุทธาเวช</t>
  </si>
  <si>
    <t>ประชุมร่วมกับ รพ สุทธาเวช</t>
  </si>
  <si>
    <t>จะจัดอบรม 15-16 พ.ค. + พัฒนาแหล่งฝึก gen med สุทธาเวช มหาสารคาม+ambu สุทธาเวช + ระบบยาสุทธาเวช</t>
  </si>
  <si>
    <t>พัฒนาแหล่งฝึก ambu สุทธาเวช</t>
  </si>
  <si>
    <t>พัฒนาแหล่งฝึก ambu สุทธาเวช และ AC ที่ รพ.มหาสารคาม</t>
  </si>
  <si>
    <t>กำลังจะออกนิเทศเดือน พ.ค.</t>
  </si>
  <si>
    <t>ออกนิเทศแล้ว 50%</t>
  </si>
  <si>
    <t>นิสิตให้คะแนนความพร้อมหลังอบรมที่ 85%</t>
  </si>
  <si>
    <t>3) มีกระบวนการแลกเปลี่ยน-วิพากษ์แนวทางการพัฒนาการฝึกงานร่วมกันในคณะ 1 ครั้ง</t>
  </si>
  <si>
    <t>ยังไม่ได้จัด จะจัดเมื่อนิเทศงานเสร็จสิ้น ช่วง กย</t>
  </si>
  <si>
    <t>ประชุม กก+นำเสนอ 2รพ.</t>
  </si>
  <si>
    <t>หนังสือ</t>
  </si>
  <si>
    <t>เตรียมความพร้อมฝึกงาน+ประชุม กก+นำเสนอ 2รพ.</t>
  </si>
  <si>
    <t>นิเทศงาน+ของที่ระลึก+นำเสนอจบผลัด+นำเสนอ 2รพ.</t>
  </si>
  <si>
    <t>นิเทศงาน</t>
  </si>
  <si>
    <t>นิเทศงาน+วัคซีน+ประชุม กก</t>
  </si>
  <si>
    <t>นิเทศงาน+มอบกาวน์+ทุน</t>
  </si>
  <si>
    <t>นิเทศงาน+ประชุม กก+นำเสนอ 2รพ.</t>
  </si>
  <si>
    <t xml:space="preserve">4) มีการปรับปรุงมคอ. 4 ปี 2566 จากการสรุปการนิเทศงาน </t>
  </si>
  <si>
    <t>มีการปรับปรุง มคอ 4 จากการประเมินแหล่งฝึกของนิสิต และได้สะท้อนผลการประเมินจากแหล่งฝึกงานที่ประชุมวิชาการ</t>
  </si>
  <si>
    <t>แลกเปลี่ยน-วิพากษ์แนวทางการพัฒนาการฝึกงานร่วมกัน</t>
  </si>
  <si>
    <t>หาวัคซีนไม่ได้ จึงจ่ายทุนให้นิสิตไปฝึกงาน 92000</t>
  </si>
  <si>
    <t>เริ่มนิเทศงาน Rx19</t>
  </si>
  <si>
    <t>1) ความคิดเห็นด้านความรู้เพิ่มขึ้นจากการทำกิจกรรมระดับมากถึงมากที่สุด</t>
  </si>
  <si>
    <t>ยังไม่ถึงเวลาดำเนินการตามแผน (ส.ค. 2566)</t>
  </si>
  <si>
    <t xml:space="preserve">ไม่สามารถขอรถมหาวิทยาลัยได้ จึงต้องเช่ารถนอก  นิสิตส่วนใหญ่ให้ข้อเสนอแนะว่ารถค่อนข้างขับอันตราย และสภาพไม่ดีเท่าที่ควร /เสนอมหาวิทยาลัยแสดงปฏิทินการขอใช้รถ และขอใช้รถได้ล่วงหน้ามากขึ้น เนื่องจากกิจกรรมรายวิชาต้องมีการจัดตารางสอนล่วงหน้าตั้งแต่ต้นเทอม </t>
  </si>
  <si>
    <t>2) ความคิดเห็นด้านประโยชน์ในชีวิตประจำวันและการทำงานในอนาคตระดับมากถึงมากที่สุด</t>
  </si>
  <si>
    <t>โครงการสนับสนุนการทำการศึกษาอิสระและนำเสนอผลงานนิสิตระดับปริญญาตรี</t>
  </si>
  <si>
    <t>1) จำนวนผลงานปัญหาพิเศษ 48 ผลงาน</t>
  </si>
  <si>
    <t>48 เรื่อง</t>
  </si>
  <si>
    <t>มีกิจกรรมย่อยหลายกิจกรรมจึงขาดการกำกับติดตามผลการประเมิน</t>
  </si>
  <si>
    <t xml:space="preserve">เงินที่เบิกจ่ายไปในระบบ ณ เม.ย. 66 </t>
  </si>
  <si>
    <t>2) จำนวนผลงานปัญหาพิเศษที่นำเสนอผลงานในการประชุมวิชาการภายนอกคณะ อย่างน้อย 20 เรื่อง</t>
  </si>
  <si>
    <t>3) ผลประเมินประโยชน์จากการเรียนรู้ในวิชาบูรณาการฯ 1 โดยนิสิต มากกว่า 4</t>
  </si>
  <si>
    <t>ทุน 10 ทุนปี 5/ทุนนำเสนอ 3 สถาบัน</t>
  </si>
  <si>
    <t>ทุนเล่มปี 6</t>
  </si>
  <si>
    <t>ทุน 10 ทุนปี 5</t>
  </si>
  <si>
    <t>ทุนบูรณาการ 1</t>
  </si>
  <si>
    <t>4) รางวัลการนำเสนอในการประชุมวิชาการระดับประเทศ 3 รางวัล</t>
  </si>
  <si>
    <t>12 รางวัล</t>
  </si>
  <si>
    <t>ทุนเล่มปี6/ทุนนำเสนอ 3 สถาบัน</t>
  </si>
  <si>
    <t>รศ.วิระพล</t>
  </si>
  <si>
    <t>ร้อยละ 91 (ปี 6)</t>
  </si>
  <si>
    <t>2) จำนวนผู้เข้าร่วมกิจกรรม ร้อยละ 100</t>
  </si>
  <si>
    <t>จำนวนผู้เข้าร่วมกิจกรรม ร้อยละ 100</t>
  </si>
  <si>
    <t>นิสิตปี 5 สอบ MCQ แล้ว</t>
  </si>
  <si>
    <t>นิสิตปี 6 สอบ oral test แล้ว</t>
  </si>
  <si>
    <t>1) จำนวนนิสิตที่เข้าร่วมการฝึกปฏิบัติงานร้อยละ 100</t>
  </si>
  <si>
    <t>กิจกรรมครบถ้วนตามแผน</t>
  </si>
  <si>
    <t>ร้อยละ 100</t>
  </si>
  <si>
    <t>2) จำนวนอาจารย์กลุ่มเภสัชกรรมคลินิกที่รับฝึกปฏิบัติงาน ร้อยละ 80</t>
  </si>
  <si>
    <t xml:space="preserve"> ร้อยละ 82.60 (19 คนจาก 23 คน)</t>
  </si>
  <si>
    <t>3) คะแนนรวมเฉลี่ยของนิสิตที่เข้าสอบ OSCE  มากกว่าร้อยละ 50</t>
  </si>
  <si>
    <t>มากกว่่าร้อยละ 50</t>
  </si>
  <si>
    <t>Rotation+สอบ OSCE</t>
  </si>
  <si>
    <t>ค่าเดินทางเหมาจ่าย rotation ของอาจารย์</t>
  </si>
  <si>
    <t>ค่าเดินทางเหมาจ่ายฝึกงานปี 6, ค่าเดินทางเหมาจ่ายไปเก็บเคสปี 4</t>
  </si>
  <si>
    <t>จัดกิจกรรม fishbowl โดยมีผู้ป่วยจำลองในรายวิชา</t>
  </si>
  <si>
    <t>ดำเนินการจัดสอบ OSCE กลางภาค</t>
  </si>
  <si>
    <t>(1) เบิกค่าเดินทางเหมาจ่าย rotation ของนิสิตแล้ว (2) ดำเนินการจัดสอบ OSCE ปลายภาค</t>
  </si>
  <si>
    <t>1) จำนวนวิชาที่มีการจัดกิจกรรมการเรียนรู้และหรือเสริมประสบการณ์จริง 44 รายวิชา</t>
  </si>
  <si>
    <t>ดำเนินการครบ 44 รายวิชา</t>
  </si>
  <si>
    <t>44 รายวิชา</t>
  </si>
  <si>
    <t>2) จำนวนรายวิชาการเรียนการสอนที่ส่งเสริมทักษะการเป็นผู้ประกอบการ 3 รายวิชา</t>
  </si>
  <si>
    <t>ดำเนินการครบ 3 รายวิชา ได้แก่ Pharm admin, Community  pharmacy, Community  pharmacy clerkship</t>
  </si>
  <si>
    <t>3 รายวิชา</t>
  </si>
  <si>
    <t>3) อาจารย์ได้รับการถ่ายทอดความรู้จากผู้ผ่านการอบรมนวัตกรรมการเรียนการสอน อย่างน้อย 1 ครั้ง</t>
  </si>
  <si>
    <t>มีการดำเนินการตามแผน โดยฝ่ายนวัตกรรมการเรียนการสอน</t>
  </si>
  <si>
    <t>ประชุม+อบรมพัฒนาการเรียนการสอน</t>
  </si>
  <si>
    <t xml:space="preserve">ประชุม+อบรม+สัมมนา+สนับสนุนอาจารย์ฝ่ายนวัตกรรม </t>
  </si>
  <si>
    <t>ทวนสอบ+ประชุม</t>
  </si>
  <si>
    <t>ประชุม+อบรม</t>
  </si>
  <si>
    <t>ทวนสอบ+อบรม</t>
  </si>
  <si>
    <t>สัมมนา+km+ประชุม+วิเคราะห์แบบสอบถาม+สนับสนุนอาจารย์ฝ่ายนวัตกรรม</t>
  </si>
  <si>
    <t>ประชุม+อบรม+เภสัชศาสตร์ศึกษา (เวลาอาจเปลี่ยนแปลงขึ้นกับผู้จัดงาน)</t>
  </si>
  <si>
    <t>ประชุม+อบรม+ค่าจ้างบันทึกข้อมูล</t>
  </si>
  <si>
    <t>4) คะแนนการนำไปใช้ประโยชน์จากการเข้าร่วมอบรมด้านเภสัชศาสตร์ศึกษา ไม่น้อยกว่า 4/5</t>
  </si>
  <si>
    <t>ดำเนินการตามแผน (กำลังเข้าร่วมประชุมในเดือนพฤษภาคม)</t>
  </si>
  <si>
    <t>ดำเนินการตามแผน</t>
  </si>
  <si>
    <t>5) คะแนนการนำไปใช้ประโยชน์จากการเข้าร่วมอบรมด้านนวัตกรรมการเรียนการสอน ไม่น้อยกว่า 4/5</t>
  </si>
  <si>
    <t>4.55/5.00</t>
  </si>
  <si>
    <t>6) ความพึงพอใจต่อสิ่งสนับสนุนการเรียนรู้ ที่เกิดขึ้นจากการพัฒนาหลักสูตรการเรียนการสอนให้ตรงตามความต้องการของผู้เรียน ไม่น้อยกว่า 4/5</t>
  </si>
  <si>
    <t>คะแนนประเมิน 4.45</t>
  </si>
  <si>
    <t>1) จำนวนกิจกรรมการเรียนการสอนที่ส่งเสริมให้นิสิตมีทักษะการทำงานกับชุมชนและเจตคติในการดูแลผู้ป่วยด้วยหัวใจความเป็นมนุษย์ จิตอาสา/อุทิศตนเพื่อส่วนรวมและรับผิดชอบต่อสังคม มีหัวใจรับใช้ชุมชน ของนิสิตชั้นปีที่ 1-4 จำนวน 6 กิจกรรม</t>
  </si>
  <si>
    <t>ดำเนินการทั้งหมด 6 กิจกรรม เรียบร้อย ทั้งภาคเรียนที่ 1/2565 และ 2/2565</t>
  </si>
  <si>
    <t>6 กิจกรรม</t>
  </si>
  <si>
    <t>2) ระดับของทักษะและเจตคติของนิสิตฯ ในการทำงานกับชุมชน และการดูแลผู้ป่วยด้วยหัวใจความเป็นมนุษย์ จิตอาสา/การอุทิศตนเพื่อส่วนรวมและรับผิดชอบต่อสังคม 4 /5 คะแนน</t>
  </si>
  <si>
    <t>จากกิจกรรม IPE ปี 3 คะแนน 4.52</t>
  </si>
  <si>
    <t>3) ความพึงพอใจของเครือข่ายต่อระบบการจัดการเรียนการสอนในชุมชนที่ตอบสนอง ความต้องการของชุมชน (setting คือ เทศบาลเมืองมหาสารคาม โดยกิจกรรมเป็นไปตามความต้องการของเทศบาล) 4 /5 คะแนน</t>
  </si>
  <si>
    <t>จากกิจกรรม IPE ปี 3 คะแนน 4.7</t>
  </si>
  <si>
    <t>บูรณาการ ปี 5/1</t>
  </si>
  <si>
    <t>รางวัล + เตรียมไปชุมชน</t>
  </si>
  <si>
    <t>ประชุมชุมชน</t>
  </si>
  <si>
    <t>ประชุมชุมชน+นิเทศเภสัช</t>
  </si>
  <si>
    <t xml:space="preserve">บูรณาการปี 2/2 </t>
  </si>
  <si>
    <t>บูรณาการปี 3/2, 4/2 ประชุมชุมชน</t>
  </si>
  <si>
    <t>เตรียมไปชุมชน</t>
  </si>
  <si>
    <t>บูรณาการปี 2/1</t>
  </si>
  <si>
    <t>บูรณาการปี 4/1 
IPE ปี 3/1 ประชุมชุมชน</t>
  </si>
  <si>
    <t>ไม่ได้จัดกิจกรรม</t>
  </si>
  <si>
    <t>ดำเนินการตามแผน (วิชานิเทศเภสัชจัดกิจกรรม my idol ตามแผน แต่ไม่ใช้เงิน)</t>
  </si>
  <si>
    <t>1) พ่อฮักแม่ฮักในครัวเรือนเป้าหมายได้รับการดูแลและแก้ไขปัญหาสุขภาพและการใช้ยา ร้อยละ 100</t>
  </si>
  <si>
    <t xml:space="preserve">ชาวบ้านมาร่วมทำประชาคมจำนวนไม่มากและยังขาดความเข้าใจในการทำประชาคม ไม่มีความหลากหลายของช่วงอายุ /ประชาสัมพันธ์ล่วงหน้าก่อน ทำกิจกรรมในช่วงเวลาที่ชุมชนว่างจากการทำงาน ประสานงานกับผู้นำชุมชนเพื่อกระตุ้นชาวบ้านมาร่วมกิจกรรมเช่น ส่งเป็นตัวแทนแต่ละคุ้ม หรือแต่ละซอย </t>
  </si>
  <si>
    <t>2) มีนวัตกรรม/ชุดความรู้ที่แก้ไขปัญหาสุขภาพและการใช้ยา หรือสร้างเสริมสุขภาพ หรือส่งเสริมภูมิปัญญาท้องถิ่น อย่างน้อย 8 ชิ้น</t>
  </si>
  <si>
    <t>10 ชิ้น</t>
  </si>
  <si>
    <t>3) คะแนนประเมินการทำงานร่วมกับชุมชน ระดับ 4 /5</t>
  </si>
  <si>
    <t>4.41/5.00</t>
  </si>
  <si>
    <t>เงินที่เหลือไปสำรวจชุมชน</t>
  </si>
  <si>
    <t>4) คะแนนความมั่นใจในการทำงานเภสัชกรรมในชุมชนและหัวใจรับใช้ชุมชนเพิ่มขึ้น ระดับ 4 /5</t>
  </si>
  <si>
    <t>pretest 2.94, posttest 4.21 (เต็ม 5 คะแนน)</t>
  </si>
  <si>
    <t xml:space="preserve">5) คะแนนความพึงพอใจของพ่อฮักแม่ฮักและ/หรือประชาชนในชุมชนต่อโครงการและการดูแลโดยนิสิต ระดับ 4 /5 </t>
  </si>
  <si>
    <t>4.90/5.00</t>
  </si>
  <si>
    <t>โครงการตามแผน SDG</t>
  </si>
  <si>
    <t>โครงการจัมปาศรีโมเดล</t>
  </si>
  <si>
    <t>ผศ.ดร.ชนัตถา พลอยเลื่อมแสง</t>
  </si>
  <si>
    <t xml:space="preserve">มีการจัดอบรมให้ความรู้เกษตรกรใน 4 จังหวัดครือข่ายแล้ว 1 ครั้ง เกษตรกรมีการศึกษาดูงานไร่ออนซอน จ.ร้อยเอ็ด 1 ครั้ง ทีมทำงานได้เดินทางไปศึกษาโครงการสามหมื่นโมเดล จ.ตาก และภูกามยาวโมเดล จ.พะเยา และลงพื้นที่ไร่ผู้พันดอนเพื่อเก็บเกี่ยวฟ้าทะลายโจร </t>
  </si>
  <si>
    <t>ลงพื้นที่ไร่ผู้พันดอนเพื่อเก็บเกี่ยวฟ้าทะลายโจรรอบที่ 2 พร้อมส่งตรวจสารสำคัญทางยา พบว่ามีปริมาณสูงถึง 6% โรรงานฟาร์มแคร์รับซื้อเผื่อนำไปผลิตยาตัวอย่างในการใช้ขอขึ้นทะเบียนยาฟ้าทะลายโจรจัมปาศรี</t>
  </si>
  <si>
    <t>โครงการศูนย์วิชาการเฝ้าระวังและพัฒนาระบบยาภาคอีสาน</t>
  </si>
  <si>
    <t>รศ.ดร.สุรศักดิ์ ไชยสงค์</t>
  </si>
  <si>
    <t>จัดประชุมเครือข่าย กพย.อีสาน นำเสนอแผนการดำเนินโครงการของเครือข่ายฯ 4 โครงการย่อย จัดทำข้อมูลวิชาการและสื่อให้ความรู้ที่เท่าทัน ผ่าน infographic, Youtube, Podcast, facebook เผยแพร่ infographic 4 เรื่อง และวีโอคลิป กพย TALK Podcast ทั้งหมด 3 EP</t>
  </si>
  <si>
    <t>กิจกรรม inbound ระหว่างวันที่ 3-31 มกราคม 66 และ English camp จัดที่จังหวัดกาฬสินธ์ มีนิสิตอาจารย์บุคลากรเข้าร่วมจำนวน 26 คน 
ส่งขอทุนอว 1 ล้านบาท แต่ไม่ผ่านเนื่องจากเอกสารตัวจริงส่งไม่ทันกำหนดจากมหาวิทยาลัย</t>
  </si>
  <si>
    <t xml:space="preserve">ส่งโครงการขอทุนปังสีวงษ์ สำหรับการขอทุนไปเยือนแหล่งฝึก ํํYokohama University (ไม่ได้ทุน) </t>
  </si>
  <si>
    <r>
      <t xml:space="preserve">เบิก ทุนเทอม 1 และ 2 อ.ลาว ประกาศผลได้รับทุนแล้ว สำหรับเทอม 1 และ 2 </t>
    </r>
    <r>
      <rPr>
        <u/>
        <sz val="14"/>
        <rFont val="TH SarabunPSK"/>
        <family val="2"/>
      </rPr>
      <t>รอส่งเอกสารขอเบิกทุน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</si>
</sst>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6" x14ac:knownFonts="1">
    <font>
      <sz val="11"/>
      <color rgb="FF000000"/>
      <name val="Tahoma"/>
    </font>
    <font>
      <sz val="14"/>
      <name val="TH SarabunPSK"/>
      <family val="2"/>
    </font>
    <font>
      <sz val="14"/>
      <color rgb="FF000000"/>
      <name val="TH SarabunPSK"/>
      <family val="2"/>
    </font>
    <font>
      <u/>
      <sz val="14"/>
      <color rgb="FF0000FF"/>
      <name val="TH SarabunPSK"/>
      <family val="2"/>
    </font>
    <font>
      <strike/>
      <sz val="14"/>
      <name val="TH SarabunPSK"/>
      <family val="2"/>
    </font>
    <font>
      <u/>
      <sz val="14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rgb="FF0000FF"/>
      </bottom>
      <diagonal/>
    </border>
    <border>
      <left/>
      <right/>
      <top style="thick">
        <color rgb="FF0000FF"/>
      </top>
      <bottom/>
      <diagonal/>
    </border>
    <border>
      <left/>
      <right/>
      <top style="thin">
        <color rgb="FF0000FF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4" fontId="1" fillId="0" borderId="0" xfId="0" applyNumberFormat="1" applyFont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1" fillId="0" borderId="1" xfId="0" applyFont="1" applyBorder="1"/>
    <xf numFmtId="4" fontId="1" fillId="4" borderId="0" xfId="0" applyNumberFormat="1" applyFont="1" applyFill="1" applyAlignment="1">
      <alignment vertical="top"/>
    </xf>
    <xf numFmtId="0" fontId="1" fillId="0" borderId="2" xfId="0" applyFont="1" applyBorder="1" applyAlignment="1">
      <alignment vertical="top"/>
    </xf>
    <xf numFmtId="4" fontId="1" fillId="0" borderId="2" xfId="0" applyNumberFormat="1" applyFont="1" applyBorder="1" applyAlignment="1">
      <alignment vertical="top"/>
    </xf>
    <xf numFmtId="4" fontId="1" fillId="0" borderId="0" xfId="0" applyNumberFormat="1" applyFont="1"/>
    <xf numFmtId="4" fontId="1" fillId="4" borderId="2" xfId="0" applyNumberFormat="1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1" fillId="4" borderId="1" xfId="0" applyNumberFormat="1" applyFont="1" applyFill="1" applyBorder="1" applyAlignment="1">
      <alignment vertical="top"/>
    </xf>
    <xf numFmtId="0" fontId="1" fillId="4" borderId="0" xfId="0" applyFont="1" applyFill="1"/>
    <xf numFmtId="0" fontId="1" fillId="4" borderId="1" xfId="0" applyFont="1" applyFill="1" applyBorder="1"/>
    <xf numFmtId="4" fontId="1" fillId="0" borderId="1" xfId="0" applyNumberFormat="1" applyFont="1" applyBorder="1"/>
    <xf numFmtId="4" fontId="1" fillId="3" borderId="0" xfId="0" applyNumberFormat="1" applyFont="1" applyFill="1" applyAlignment="1">
      <alignment horizontal="center" vertical="top" wrapText="1"/>
    </xf>
    <xf numFmtId="4" fontId="1" fillId="3" borderId="0" xfId="0" applyNumberFormat="1" applyFont="1" applyFill="1" applyAlignment="1">
      <alignment vertical="top" wrapText="1"/>
    </xf>
    <xf numFmtId="4" fontId="1" fillId="4" borderId="0" xfId="0" applyNumberFormat="1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/>
    </xf>
    <xf numFmtId="4" fontId="1" fillId="2" borderId="0" xfId="0" applyNumberFormat="1" applyFont="1" applyFill="1" applyAlignment="1">
      <alignment horizontal="center" vertical="top" wrapText="1"/>
    </xf>
    <xf numFmtId="4" fontId="1" fillId="2" borderId="0" xfId="0" applyNumberFormat="1" applyFont="1" applyFill="1" applyAlignment="1">
      <alignment horizontal="center" vertical="top"/>
    </xf>
    <xf numFmtId="0" fontId="1" fillId="3" borderId="0" xfId="0" applyFont="1" applyFill="1" applyAlignment="1">
      <alignment vertical="top"/>
    </xf>
    <xf numFmtId="4" fontId="1" fillId="3" borderId="0" xfId="0" applyNumberFormat="1" applyFont="1" applyFill="1" applyAlignment="1">
      <alignment horizontal="left" vertical="top" wrapText="1"/>
    </xf>
    <xf numFmtId="4" fontId="1" fillId="3" borderId="0" xfId="0" applyNumberFormat="1" applyFont="1" applyFill="1" applyAlignment="1">
      <alignment vertical="top"/>
    </xf>
    <xf numFmtId="4" fontId="1" fillId="3" borderId="0" xfId="0" applyNumberFormat="1" applyFont="1" applyFill="1" applyAlignment="1">
      <alignment horizontal="right" vertical="top"/>
    </xf>
    <xf numFmtId="4" fontId="1" fillId="0" borderId="0" xfId="0" applyNumberFormat="1" applyFont="1" applyAlignment="1">
      <alignment horizontal="left" vertical="top" wrapText="1"/>
    </xf>
    <xf numFmtId="4" fontId="1" fillId="0" borderId="0" xfId="0" applyNumberFormat="1" applyFont="1" applyAlignment="1">
      <alignment horizontal="right" vertical="top"/>
    </xf>
    <xf numFmtId="4" fontId="1" fillId="4" borderId="0" xfId="0" applyNumberFormat="1" applyFont="1" applyFill="1" applyAlignment="1">
      <alignment vertical="top" wrapText="1"/>
    </xf>
    <xf numFmtId="4" fontId="2" fillId="4" borderId="0" xfId="0" applyNumberFormat="1" applyFont="1" applyFill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4" fontId="1" fillId="0" borderId="0" xfId="0" applyNumberFormat="1" applyFont="1" applyAlignment="1">
      <alignment horizontal="center" vertical="top" wrapText="1"/>
    </xf>
    <xf numFmtId="4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left" vertical="top" wrapText="1"/>
    </xf>
    <xf numFmtId="4" fontId="1" fillId="4" borderId="1" xfId="0" applyNumberFormat="1" applyFont="1" applyFill="1" applyBorder="1" applyAlignment="1">
      <alignment horizontal="center" vertical="top" wrapText="1"/>
    </xf>
    <xf numFmtId="4" fontId="1" fillId="4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/>
    </xf>
    <xf numFmtId="4" fontId="1" fillId="0" borderId="3" xfId="0" applyNumberFormat="1" applyFont="1" applyBorder="1" applyAlignment="1">
      <alignment horizontal="left" vertical="top" wrapText="1"/>
    </xf>
    <xf numFmtId="4" fontId="1" fillId="0" borderId="3" xfId="0" applyNumberFormat="1" applyFont="1" applyBorder="1" applyAlignment="1">
      <alignment vertical="top"/>
    </xf>
    <xf numFmtId="4" fontId="1" fillId="0" borderId="3" xfId="0" applyNumberFormat="1" applyFont="1" applyBorder="1" applyAlignment="1">
      <alignment horizontal="right" vertical="top"/>
    </xf>
    <xf numFmtId="4" fontId="1" fillId="0" borderId="3" xfId="0" applyNumberFormat="1" applyFont="1" applyBorder="1" applyAlignment="1">
      <alignment vertical="top" wrapText="1"/>
    </xf>
    <xf numFmtId="4" fontId="1" fillId="4" borderId="3" xfId="0" applyNumberFormat="1" applyFont="1" applyFill="1" applyBorder="1" applyAlignment="1">
      <alignment horizontal="center" vertical="top" wrapText="1"/>
    </xf>
    <xf numFmtId="4" fontId="1" fillId="4" borderId="0" xfId="0" applyNumberFormat="1" applyFont="1" applyFill="1" applyAlignment="1">
      <alignment horizontal="center" vertical="top" wrapText="1"/>
    </xf>
    <xf numFmtId="0" fontId="1" fillId="4" borderId="0" xfId="0" applyFont="1" applyFill="1" applyAlignment="1">
      <alignment horizontal="center"/>
    </xf>
    <xf numFmtId="4" fontId="1" fillId="0" borderId="1" xfId="0" applyNumberFormat="1" applyFont="1" applyBorder="1" applyAlignment="1">
      <alignment horizontal="right" vertical="top"/>
    </xf>
    <xf numFmtId="4" fontId="1" fillId="0" borderId="0" xfId="0" applyNumberFormat="1" applyFont="1" applyAlignment="1">
      <alignment horizontal="left" vertical="top"/>
    </xf>
    <xf numFmtId="0" fontId="1" fillId="0" borderId="1" xfId="0" applyFont="1" applyBorder="1" applyAlignment="1">
      <alignment vertical="top" wrapText="1"/>
    </xf>
    <xf numFmtId="4" fontId="1" fillId="4" borderId="2" xfId="0" applyNumberFormat="1" applyFont="1" applyFill="1" applyBorder="1" applyAlignment="1">
      <alignment horizontal="center" vertical="top" wrapText="1"/>
    </xf>
    <xf numFmtId="4" fontId="3" fillId="4" borderId="0" xfId="0" applyNumberFormat="1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center" vertical="top" wrapText="1"/>
    </xf>
    <xf numFmtId="4" fontId="1" fillId="0" borderId="0" xfId="0" applyNumberFormat="1" applyFont="1" applyAlignment="1">
      <alignment horizontal="center" vertical="center"/>
    </xf>
    <xf numFmtId="10" fontId="1" fillId="4" borderId="0" xfId="0" applyNumberFormat="1" applyFont="1" applyFill="1" applyAlignment="1">
      <alignment horizontal="center" vertical="top" wrapText="1"/>
    </xf>
    <xf numFmtId="4" fontId="4" fillId="0" borderId="0" xfId="0" applyNumberFormat="1" applyFont="1" applyAlignment="1">
      <alignment vertical="top" wrapText="1"/>
    </xf>
    <xf numFmtId="4" fontId="1" fillId="4" borderId="0" xfId="0" applyNumberFormat="1" applyFont="1" applyFill="1" applyAlignment="1">
      <alignment horizontal="center" vertical="top"/>
    </xf>
    <xf numFmtId="4" fontId="1" fillId="4" borderId="0" xfId="0" applyNumberFormat="1" applyFont="1" applyFill="1" applyAlignment="1">
      <alignment horizontal="left" vertical="top"/>
    </xf>
    <xf numFmtId="0" fontId="1" fillId="0" borderId="1" xfId="0" applyFont="1" applyBorder="1" applyAlignment="1">
      <alignment wrapText="1"/>
    </xf>
    <xf numFmtId="4" fontId="1" fillId="4" borderId="1" xfId="0" applyNumberFormat="1" applyFont="1" applyFill="1" applyBorder="1" applyAlignment="1">
      <alignment horizontal="left" vertical="top"/>
    </xf>
    <xf numFmtId="4" fontId="1" fillId="4" borderId="1" xfId="0" applyNumberFormat="1" applyFont="1" applyFill="1" applyBorder="1" applyAlignment="1">
      <alignment horizontal="center" vertical="top"/>
    </xf>
    <xf numFmtId="0" fontId="1" fillId="4" borderId="0" xfId="0" applyFont="1" applyFill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4" fontId="1" fillId="0" borderId="2" xfId="0" applyNumberFormat="1" applyFont="1" applyBorder="1" applyAlignment="1">
      <alignment horizontal="right" vertical="top"/>
    </xf>
    <xf numFmtId="4" fontId="1" fillId="0" borderId="0" xfId="0" applyNumberFormat="1" applyFont="1" applyAlignment="1">
      <alignment horizontal="right" vertical="top" wrapText="1"/>
    </xf>
    <xf numFmtId="4" fontId="1" fillId="3" borderId="0" xfId="0" applyNumberFormat="1" applyFont="1" applyFill="1" applyAlignment="1">
      <alignment horizontal="left" vertical="top"/>
    </xf>
    <xf numFmtId="164" fontId="1" fillId="0" borderId="0" xfId="0" applyNumberFormat="1" applyFont="1" applyAlignment="1">
      <alignment vertical="top" wrapText="1"/>
    </xf>
    <xf numFmtId="4" fontId="1" fillId="4" borderId="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9" fontId="1" fillId="4" borderId="0" xfId="0" applyNumberFormat="1" applyFont="1" applyFill="1" applyAlignment="1">
      <alignment horizontal="center" vertical="top" wrapText="1"/>
    </xf>
    <xf numFmtId="0" fontId="1" fillId="4" borderId="0" xfId="0" applyFont="1" applyFill="1" applyAlignment="1">
      <alignment vertical="top"/>
    </xf>
    <xf numFmtId="0" fontId="1" fillId="4" borderId="2" xfId="0" applyFont="1" applyFill="1" applyBorder="1" applyAlignment="1">
      <alignment horizontal="center" vertical="top"/>
    </xf>
    <xf numFmtId="4" fontId="1" fillId="0" borderId="2" xfId="0" applyNumberFormat="1" applyFont="1" applyBorder="1" applyAlignment="1">
      <alignment vertical="top" wrapText="1"/>
    </xf>
    <xf numFmtId="4" fontId="1" fillId="4" borderId="2" xfId="0" applyNumberFormat="1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5" borderId="0" xfId="0" applyFont="1" applyFill="1"/>
    <xf numFmtId="4" fontId="1" fillId="0" borderId="1" xfId="0" applyNumberFormat="1" applyFont="1" applyBorder="1" applyAlignment="1">
      <alignment vertical="top" wrapText="1"/>
    </xf>
    <xf numFmtId="0" fontId="1" fillId="0" borderId="1" xfId="0" applyFont="1" applyBorder="1"/>
    <xf numFmtId="4" fontId="1" fillId="0" borderId="0" xfId="0" applyNumberFormat="1" applyFont="1" applyAlignment="1">
      <alignment vertical="top" wrapText="1"/>
    </xf>
    <xf numFmtId="0" fontId="2" fillId="0" borderId="0" xfId="0" applyFont="1"/>
    <xf numFmtId="4" fontId="1" fillId="4" borderId="0" xfId="0" applyNumberFormat="1" applyFont="1" applyFill="1" applyAlignment="1">
      <alignment horizontal="left" vertical="top" wrapText="1"/>
    </xf>
    <xf numFmtId="4" fontId="1" fillId="4" borderId="2" xfId="0" applyNumberFormat="1" applyFont="1" applyFill="1" applyBorder="1" applyAlignment="1">
      <alignment horizontal="center" vertical="top" wrapText="1"/>
    </xf>
    <xf numFmtId="4" fontId="1" fillId="4" borderId="0" xfId="0" applyNumberFormat="1" applyFont="1" applyFill="1" applyAlignment="1">
      <alignment horizontal="center" vertical="top" wrapText="1"/>
    </xf>
    <xf numFmtId="4" fontId="1" fillId="4" borderId="2" xfId="0" applyNumberFormat="1" applyFont="1" applyFill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rfywT88pj4stX7v7J2Ub2KDDXFfFrq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V115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0" sqref="E10"/>
    </sheetView>
  </sheetViews>
  <sheetFormatPr defaultColWidth="12.625" defaultRowHeight="15" customHeight="1" x14ac:dyDescent="0.3"/>
  <cols>
    <col min="1" max="1" width="3.625" style="7" customWidth="1"/>
    <col min="2" max="2" width="18.5" style="7" customWidth="1"/>
    <col min="3" max="3" width="15" style="7" customWidth="1"/>
    <col min="4" max="4" width="11.75" style="7" customWidth="1"/>
    <col min="5" max="5" width="11.375" style="7" customWidth="1"/>
    <col min="6" max="6" width="16.375" style="7" customWidth="1"/>
    <col min="7" max="7" width="10.375" style="7" customWidth="1"/>
    <col min="8" max="8" width="11.5" style="7" customWidth="1"/>
    <col min="9" max="9" width="12" style="7" customWidth="1"/>
    <col min="10" max="10" width="9.375" style="7" customWidth="1"/>
    <col min="11" max="11" width="14.625" style="7" customWidth="1"/>
    <col min="12" max="14" width="10.5" style="7" customWidth="1"/>
    <col min="15" max="15" width="14.5" style="7" customWidth="1"/>
    <col min="16" max="16" width="15.375" style="7" customWidth="1"/>
    <col min="17" max="17" width="16.625" style="7" customWidth="1"/>
    <col min="18" max="18" width="41.875" style="7" customWidth="1"/>
    <col min="19" max="19" width="15.5" style="7" customWidth="1"/>
    <col min="20" max="20" width="17.375" style="7" customWidth="1"/>
    <col min="21" max="21" width="18.5" style="7" customWidth="1"/>
    <col min="22" max="22" width="31.625" style="7" customWidth="1"/>
    <col min="23" max="16384" width="12.625" style="7"/>
  </cols>
  <sheetData>
    <row r="1" spans="1:22" ht="18.75" customHeight="1" x14ac:dyDescent="0.3">
      <c r="A1" s="23" t="s">
        <v>0</v>
      </c>
      <c r="B1" s="24" t="s">
        <v>1</v>
      </c>
      <c r="C1" s="25" t="s">
        <v>2</v>
      </c>
      <c r="D1" s="25" t="s">
        <v>3</v>
      </c>
      <c r="E1" s="25" t="s">
        <v>104</v>
      </c>
      <c r="F1" s="24" t="s">
        <v>105</v>
      </c>
      <c r="G1" s="24" t="s">
        <v>106</v>
      </c>
      <c r="H1" s="24" t="s">
        <v>107</v>
      </c>
      <c r="I1" s="24" t="s">
        <v>108</v>
      </c>
      <c r="J1" s="24" t="s">
        <v>109</v>
      </c>
      <c r="K1" s="24" t="s">
        <v>110</v>
      </c>
      <c r="L1" s="24" t="s">
        <v>111</v>
      </c>
      <c r="M1" s="24" t="s">
        <v>112</v>
      </c>
      <c r="N1" s="24" t="s">
        <v>113</v>
      </c>
      <c r="O1" s="24" t="s">
        <v>114</v>
      </c>
      <c r="P1" s="24" t="s">
        <v>115</v>
      </c>
      <c r="Q1" s="24" t="s">
        <v>116</v>
      </c>
      <c r="R1" s="24" t="s">
        <v>4</v>
      </c>
      <c r="S1" s="24" t="s">
        <v>117</v>
      </c>
      <c r="T1" s="24" t="s">
        <v>118</v>
      </c>
      <c r="U1" s="24" t="s">
        <v>119</v>
      </c>
      <c r="V1" s="23" t="s">
        <v>5</v>
      </c>
    </row>
    <row r="2" spans="1:22" ht="26.25" customHeight="1" x14ac:dyDescent="0.3">
      <c r="A2" s="26"/>
      <c r="B2" s="27" t="s">
        <v>6</v>
      </c>
      <c r="C2" s="28"/>
      <c r="D2" s="29">
        <f>SUM(D8:D65)</f>
        <v>2882000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1"/>
      <c r="S2" s="21"/>
      <c r="T2" s="21"/>
      <c r="U2" s="21"/>
      <c r="V2" s="21"/>
    </row>
    <row r="3" spans="1:22" ht="18.75" customHeight="1" x14ac:dyDescent="0.3">
      <c r="A3" s="5">
        <v>1</v>
      </c>
      <c r="B3" s="30" t="s">
        <v>7</v>
      </c>
      <c r="C3" s="4" t="s">
        <v>8</v>
      </c>
      <c r="D3" s="31">
        <v>57000</v>
      </c>
      <c r="E3" s="4"/>
      <c r="F3" s="1">
        <v>37000</v>
      </c>
      <c r="G3" s="1"/>
      <c r="H3" s="1"/>
      <c r="I3" s="5"/>
      <c r="J3" s="1">
        <v>12000</v>
      </c>
      <c r="K3" s="1">
        <v>10000</v>
      </c>
      <c r="L3" s="1"/>
      <c r="M3" s="1"/>
      <c r="N3" s="1"/>
      <c r="O3" s="1"/>
      <c r="P3" s="1"/>
      <c r="Q3" s="89" t="s">
        <v>120</v>
      </c>
      <c r="R3" s="30" t="s">
        <v>9</v>
      </c>
      <c r="S3" s="1" t="s">
        <v>121</v>
      </c>
      <c r="T3" s="32" t="s">
        <v>122</v>
      </c>
      <c r="U3" s="33" t="s">
        <v>123</v>
      </c>
      <c r="V3" s="91" t="s">
        <v>124</v>
      </c>
    </row>
    <row r="4" spans="1:22" ht="18.75" customHeight="1" x14ac:dyDescent="0.3">
      <c r="A4" s="35"/>
      <c r="B4" s="36"/>
      <c r="C4" s="4" t="s">
        <v>125</v>
      </c>
      <c r="D4" s="31">
        <f>SUM(E4:J4)</f>
        <v>45000</v>
      </c>
      <c r="E4" s="37"/>
      <c r="F4" s="1"/>
      <c r="G4" s="36"/>
      <c r="H4" s="36">
        <v>45000</v>
      </c>
      <c r="I4" s="36"/>
      <c r="J4" s="1">
        <v>0</v>
      </c>
      <c r="K4" s="1"/>
      <c r="L4" s="36"/>
      <c r="M4" s="36"/>
      <c r="N4" s="36"/>
      <c r="O4" s="36"/>
      <c r="P4" s="36"/>
      <c r="Q4" s="90"/>
      <c r="R4" s="30" t="s">
        <v>126</v>
      </c>
      <c r="S4" s="38" t="s">
        <v>127</v>
      </c>
      <c r="T4" s="39" t="s">
        <v>127</v>
      </c>
      <c r="U4" s="32" t="s">
        <v>128</v>
      </c>
      <c r="V4" s="90"/>
    </row>
    <row r="5" spans="1:22" ht="18.75" customHeight="1" x14ac:dyDescent="0.3">
      <c r="A5" s="35"/>
      <c r="B5" s="36"/>
      <c r="C5" s="4" t="s">
        <v>129</v>
      </c>
      <c r="D5" s="31">
        <f>SUM(E5:P5)</f>
        <v>12000</v>
      </c>
      <c r="E5" s="37"/>
      <c r="F5" s="1"/>
      <c r="G5" s="36"/>
      <c r="H5" s="36"/>
      <c r="I5" s="36"/>
      <c r="J5" s="1"/>
      <c r="K5" s="1"/>
      <c r="L5" s="36">
        <v>12000</v>
      </c>
      <c r="M5" s="36"/>
      <c r="N5" s="36"/>
      <c r="O5" s="36"/>
      <c r="P5" s="36"/>
      <c r="Q5" s="90"/>
      <c r="R5" s="30"/>
      <c r="S5" s="38"/>
      <c r="T5" s="39"/>
      <c r="U5" s="22"/>
      <c r="V5" s="90"/>
    </row>
    <row r="6" spans="1:22" ht="18.75" customHeight="1" x14ac:dyDescent="0.3">
      <c r="A6" s="35"/>
      <c r="B6" s="36"/>
      <c r="C6" s="36" t="s">
        <v>130</v>
      </c>
      <c r="D6" s="31">
        <f>D3-D4-D5</f>
        <v>0</v>
      </c>
      <c r="E6" s="37"/>
      <c r="F6" s="1" t="s">
        <v>131</v>
      </c>
      <c r="G6" s="36"/>
      <c r="H6" s="36"/>
      <c r="I6" s="36"/>
      <c r="J6" s="1" t="s">
        <v>132</v>
      </c>
      <c r="K6" s="6"/>
      <c r="L6" s="1" t="s">
        <v>133</v>
      </c>
      <c r="M6" s="36"/>
      <c r="N6" s="1"/>
      <c r="O6" s="36"/>
      <c r="P6" s="36"/>
      <c r="Q6" s="90"/>
      <c r="R6" s="6"/>
      <c r="S6" s="36"/>
      <c r="T6" s="22"/>
      <c r="U6" s="22"/>
      <c r="V6" s="90"/>
    </row>
    <row r="7" spans="1:22" ht="18.75" customHeight="1" thickBot="1" x14ac:dyDescent="0.35">
      <c r="A7" s="40"/>
      <c r="B7" s="41"/>
      <c r="C7" s="15" t="s">
        <v>46</v>
      </c>
      <c r="D7" s="42"/>
      <c r="E7" s="42"/>
      <c r="F7" s="2" t="s">
        <v>134</v>
      </c>
      <c r="G7" s="41"/>
      <c r="H7" s="41"/>
      <c r="I7" s="41"/>
      <c r="J7" s="2" t="s">
        <v>135</v>
      </c>
      <c r="K7" s="2"/>
      <c r="L7" s="41" t="s">
        <v>136</v>
      </c>
      <c r="M7" s="41"/>
      <c r="N7" s="41"/>
      <c r="O7" s="41"/>
      <c r="P7" s="41"/>
      <c r="Q7" s="2"/>
      <c r="R7" s="43"/>
      <c r="S7" s="41"/>
      <c r="T7" s="44"/>
      <c r="U7" s="45"/>
      <c r="V7" s="88"/>
    </row>
    <row r="8" spans="1:22" ht="18.75" customHeight="1" thickTop="1" x14ac:dyDescent="0.3">
      <c r="A8" s="47">
        <v>2</v>
      </c>
      <c r="B8" s="48" t="s">
        <v>11</v>
      </c>
      <c r="C8" s="49" t="s">
        <v>28</v>
      </c>
      <c r="D8" s="50">
        <v>58000</v>
      </c>
      <c r="E8" s="49"/>
      <c r="F8" s="51">
        <v>15000</v>
      </c>
      <c r="G8" s="51"/>
      <c r="H8" s="51">
        <v>20000</v>
      </c>
      <c r="I8" s="51"/>
      <c r="J8" s="51">
        <v>3000</v>
      </c>
      <c r="K8" s="51"/>
      <c r="L8" s="51">
        <v>5000</v>
      </c>
      <c r="M8" s="51">
        <v>5000</v>
      </c>
      <c r="N8" s="51"/>
      <c r="O8" s="51">
        <v>10000</v>
      </c>
      <c r="P8" s="51"/>
      <c r="Q8" s="95" t="s">
        <v>137</v>
      </c>
      <c r="R8" s="38" t="s">
        <v>138</v>
      </c>
      <c r="S8" s="51">
        <v>0</v>
      </c>
      <c r="T8" s="52"/>
      <c r="U8" s="53" t="s">
        <v>33</v>
      </c>
      <c r="V8" s="53" t="s">
        <v>139</v>
      </c>
    </row>
    <row r="9" spans="1:22" ht="18.75" customHeight="1" x14ac:dyDescent="0.3">
      <c r="A9" s="5"/>
      <c r="B9" s="30"/>
      <c r="C9" s="4" t="s">
        <v>56</v>
      </c>
      <c r="D9" s="31">
        <f>SUM(E9:J9)</f>
        <v>0</v>
      </c>
      <c r="E9" s="31"/>
      <c r="F9" s="4">
        <v>0</v>
      </c>
      <c r="G9" s="4"/>
      <c r="H9" s="4">
        <v>0</v>
      </c>
      <c r="I9" s="4"/>
      <c r="J9" s="4">
        <v>0</v>
      </c>
      <c r="K9" s="4"/>
      <c r="L9" s="1"/>
      <c r="M9" s="1"/>
      <c r="N9" s="1"/>
      <c r="O9" s="1"/>
      <c r="P9" s="1"/>
      <c r="Q9" s="90"/>
      <c r="R9" s="38" t="s">
        <v>140</v>
      </c>
      <c r="S9" s="1">
        <v>0</v>
      </c>
      <c r="T9" s="53"/>
      <c r="U9" s="54">
        <v>0</v>
      </c>
      <c r="V9" s="17"/>
    </row>
    <row r="10" spans="1:22" ht="18.75" customHeight="1" x14ac:dyDescent="0.3">
      <c r="A10" s="5"/>
      <c r="B10" s="30"/>
      <c r="C10" s="4" t="s">
        <v>141</v>
      </c>
      <c r="D10" s="31">
        <f>SUM(E10:P10)</f>
        <v>58000</v>
      </c>
      <c r="E10" s="4"/>
      <c r="F10" s="1"/>
      <c r="G10" s="1"/>
      <c r="H10" s="1"/>
      <c r="I10" s="1"/>
      <c r="J10" s="1"/>
      <c r="K10" s="1">
        <v>5000</v>
      </c>
      <c r="L10" s="1">
        <v>5000</v>
      </c>
      <c r="M10" s="1">
        <v>10000</v>
      </c>
      <c r="N10" s="1">
        <v>25000</v>
      </c>
      <c r="O10" s="1">
        <v>10000</v>
      </c>
      <c r="P10" s="1">
        <v>3000</v>
      </c>
      <c r="Q10" s="90"/>
      <c r="R10" s="38" t="s">
        <v>142</v>
      </c>
      <c r="S10" s="1">
        <v>0</v>
      </c>
      <c r="T10" s="53"/>
      <c r="U10" s="53" t="s">
        <v>143</v>
      </c>
      <c r="V10" s="53" t="s">
        <v>144</v>
      </c>
    </row>
    <row r="11" spans="1:22" ht="18.75" customHeight="1" x14ac:dyDescent="0.3">
      <c r="A11" s="5"/>
      <c r="B11" s="30"/>
      <c r="C11" s="36" t="s">
        <v>130</v>
      </c>
      <c r="D11" s="31">
        <f>D8-D9-D10</f>
        <v>0</v>
      </c>
      <c r="E11" s="4"/>
      <c r="F11" s="1" t="s">
        <v>145</v>
      </c>
      <c r="G11" s="1"/>
      <c r="H11" s="1" t="s">
        <v>146</v>
      </c>
      <c r="I11" s="1"/>
      <c r="J11" s="1" t="s">
        <v>147</v>
      </c>
      <c r="K11" s="1" t="s">
        <v>148</v>
      </c>
      <c r="L11" s="1" t="s">
        <v>149</v>
      </c>
      <c r="M11" s="1" t="s">
        <v>150</v>
      </c>
      <c r="N11" s="1" t="s">
        <v>151</v>
      </c>
      <c r="O11" s="1" t="s">
        <v>152</v>
      </c>
      <c r="P11" s="1" t="s">
        <v>153</v>
      </c>
      <c r="Q11" s="90"/>
      <c r="R11" s="38" t="s">
        <v>154</v>
      </c>
      <c r="S11" s="6"/>
      <c r="T11" s="53"/>
      <c r="U11" s="53">
        <v>4.7300000000000004</v>
      </c>
      <c r="V11" s="53"/>
    </row>
    <row r="12" spans="1:22" ht="18.75" customHeight="1" thickBot="1" x14ac:dyDescent="0.35">
      <c r="A12" s="14"/>
      <c r="B12" s="43"/>
      <c r="C12" s="15" t="s">
        <v>46</v>
      </c>
      <c r="D12" s="55"/>
      <c r="E12" s="15"/>
      <c r="F12" s="2"/>
      <c r="G12" s="2" t="s">
        <v>155</v>
      </c>
      <c r="H12" s="2" t="s">
        <v>156</v>
      </c>
      <c r="I12" s="2"/>
      <c r="J12" s="2" t="s">
        <v>157</v>
      </c>
      <c r="K12" s="2" t="s">
        <v>158</v>
      </c>
      <c r="L12" s="2"/>
      <c r="M12" s="2"/>
      <c r="N12" s="2"/>
      <c r="O12" s="2"/>
      <c r="P12" s="2" t="s">
        <v>159</v>
      </c>
      <c r="Q12" s="88"/>
      <c r="R12" s="8"/>
      <c r="S12" s="8"/>
      <c r="T12" s="44"/>
      <c r="U12" s="18"/>
      <c r="V12" s="18"/>
    </row>
    <row r="13" spans="1:22" ht="18.75" customHeight="1" thickTop="1" x14ac:dyDescent="0.3">
      <c r="A13" s="5">
        <v>3</v>
      </c>
      <c r="B13" s="30" t="s">
        <v>160</v>
      </c>
      <c r="C13" s="4" t="s">
        <v>12</v>
      </c>
      <c r="D13" s="31">
        <v>32000</v>
      </c>
      <c r="E13" s="4"/>
      <c r="F13" s="1"/>
      <c r="G13" s="1">
        <v>1500</v>
      </c>
      <c r="H13" s="1">
        <v>3500</v>
      </c>
      <c r="I13" s="1">
        <f>2700</f>
        <v>2700</v>
      </c>
      <c r="J13" s="1">
        <v>21100</v>
      </c>
      <c r="K13" s="1">
        <f>2700</f>
        <v>2700</v>
      </c>
      <c r="L13" s="1"/>
      <c r="M13" s="1">
        <v>500</v>
      </c>
      <c r="N13" s="1"/>
      <c r="O13" s="1"/>
      <c r="P13" s="1"/>
      <c r="Q13" s="89" t="s">
        <v>161</v>
      </c>
      <c r="R13" s="30" t="s">
        <v>162</v>
      </c>
      <c r="S13" s="1" t="s">
        <v>163</v>
      </c>
      <c r="T13" s="53"/>
      <c r="U13" s="53" t="s">
        <v>77</v>
      </c>
      <c r="V13" s="53" t="s">
        <v>164</v>
      </c>
    </row>
    <row r="14" spans="1:22" ht="18.75" customHeight="1" x14ac:dyDescent="0.3">
      <c r="A14" s="5"/>
      <c r="B14" s="30"/>
      <c r="C14" s="4" t="s">
        <v>56</v>
      </c>
      <c r="D14" s="31">
        <f>SUM(E14:J14)</f>
        <v>0</v>
      </c>
      <c r="E14" s="56"/>
      <c r="F14" s="1"/>
      <c r="G14" s="4">
        <v>0</v>
      </c>
      <c r="H14" s="4">
        <v>0</v>
      </c>
      <c r="I14" s="4">
        <v>0</v>
      </c>
      <c r="J14" s="4">
        <v>0</v>
      </c>
      <c r="K14" s="1"/>
      <c r="L14" s="30"/>
      <c r="M14" s="1"/>
      <c r="N14" s="1"/>
      <c r="O14" s="30"/>
      <c r="P14" s="1"/>
      <c r="Q14" s="90"/>
      <c r="R14" s="30" t="s">
        <v>165</v>
      </c>
      <c r="S14" s="38"/>
      <c r="T14" s="53"/>
      <c r="U14" s="53">
        <v>4.4400000000000004</v>
      </c>
      <c r="V14" s="9"/>
    </row>
    <row r="15" spans="1:22" ht="18.75" customHeight="1" x14ac:dyDescent="0.3">
      <c r="A15" s="5"/>
      <c r="B15" s="30"/>
      <c r="C15" s="4" t="s">
        <v>141</v>
      </c>
      <c r="D15" s="31">
        <f>SUM(E15:P15)</f>
        <v>31900</v>
      </c>
      <c r="E15" s="56"/>
      <c r="F15" s="1"/>
      <c r="G15" s="1"/>
      <c r="H15" s="1"/>
      <c r="I15" s="1"/>
      <c r="J15" s="1"/>
      <c r="K15" s="1">
        <v>2500</v>
      </c>
      <c r="L15" s="30"/>
      <c r="M15" s="1">
        <v>21100</v>
      </c>
      <c r="N15" s="1">
        <v>2900</v>
      </c>
      <c r="O15" s="30">
        <v>3300</v>
      </c>
      <c r="P15" s="1">
        <v>2100</v>
      </c>
      <c r="Q15" s="90"/>
      <c r="R15" s="30" t="s">
        <v>166</v>
      </c>
      <c r="S15" s="38"/>
      <c r="T15" s="53" t="s">
        <v>167</v>
      </c>
      <c r="U15" s="53" t="s">
        <v>167</v>
      </c>
      <c r="V15" s="9"/>
    </row>
    <row r="16" spans="1:22" ht="18.75" customHeight="1" x14ac:dyDescent="0.3">
      <c r="A16" s="5"/>
      <c r="B16" s="30"/>
      <c r="C16" s="36" t="s">
        <v>130</v>
      </c>
      <c r="D16" s="31">
        <f>D13-D14-D15</f>
        <v>100</v>
      </c>
      <c r="E16" s="56"/>
      <c r="F16" s="1"/>
      <c r="G16" s="1" t="s">
        <v>168</v>
      </c>
      <c r="H16" s="1" t="s">
        <v>169</v>
      </c>
      <c r="I16" s="1" t="s">
        <v>170</v>
      </c>
      <c r="J16" s="1" t="s">
        <v>14</v>
      </c>
      <c r="K16" s="1" t="s">
        <v>171</v>
      </c>
      <c r="L16" s="30" t="s">
        <v>13</v>
      </c>
      <c r="M16" s="1" t="s">
        <v>172</v>
      </c>
      <c r="N16" s="1" t="s">
        <v>173</v>
      </c>
      <c r="O16" s="1" t="s">
        <v>174</v>
      </c>
      <c r="P16" s="1" t="s">
        <v>175</v>
      </c>
      <c r="Q16" s="90"/>
      <c r="R16" s="6"/>
      <c r="S16" s="1"/>
      <c r="T16" s="53"/>
      <c r="U16" s="53"/>
      <c r="V16" s="53"/>
    </row>
    <row r="17" spans="1:22" ht="18.75" customHeight="1" thickBot="1" x14ac:dyDescent="0.35">
      <c r="A17" s="14"/>
      <c r="B17" s="43"/>
      <c r="C17" s="15" t="s">
        <v>46</v>
      </c>
      <c r="D17" s="55"/>
      <c r="E17" s="15"/>
      <c r="F17" s="2"/>
      <c r="G17" s="2" t="s">
        <v>176</v>
      </c>
      <c r="H17" s="2" t="s">
        <v>177</v>
      </c>
      <c r="I17" s="2" t="s">
        <v>178</v>
      </c>
      <c r="J17" s="2" t="s">
        <v>179</v>
      </c>
      <c r="K17" s="2" t="s">
        <v>180</v>
      </c>
      <c r="L17" s="2"/>
      <c r="M17" s="2" t="s">
        <v>181</v>
      </c>
      <c r="N17" s="2"/>
      <c r="O17" s="2"/>
      <c r="P17" s="2"/>
      <c r="Q17" s="88"/>
      <c r="R17" s="2"/>
      <c r="S17" s="2"/>
      <c r="T17" s="44"/>
      <c r="U17" s="44"/>
      <c r="V17" s="44"/>
    </row>
    <row r="18" spans="1:22" ht="18.75" customHeight="1" thickTop="1" x14ac:dyDescent="0.3">
      <c r="A18" s="5">
        <v>4</v>
      </c>
      <c r="B18" s="30" t="s">
        <v>15</v>
      </c>
      <c r="C18" s="4" t="s">
        <v>8</v>
      </c>
      <c r="D18" s="31">
        <v>388000</v>
      </c>
      <c r="E18" s="4"/>
      <c r="F18" s="1">
        <f>12000+41200</f>
        <v>53200</v>
      </c>
      <c r="G18" s="1"/>
      <c r="H18" s="1"/>
      <c r="I18" s="1"/>
      <c r="J18" s="1">
        <f>60*50</f>
        <v>3000</v>
      </c>
      <c r="K18" s="1"/>
      <c r="L18" s="1">
        <f>328800</f>
        <v>328800</v>
      </c>
      <c r="M18" s="3">
        <f>60*50</f>
        <v>3000</v>
      </c>
      <c r="N18" s="1"/>
      <c r="O18" s="5"/>
      <c r="P18" s="1"/>
      <c r="Q18" s="89" t="s">
        <v>182</v>
      </c>
      <c r="R18" s="38" t="s">
        <v>16</v>
      </c>
      <c r="S18" s="1" t="s">
        <v>121</v>
      </c>
      <c r="T18" s="22" t="s">
        <v>183</v>
      </c>
      <c r="U18" s="22" t="s">
        <v>184</v>
      </c>
      <c r="V18" s="91" t="s">
        <v>185</v>
      </c>
    </row>
    <row r="19" spans="1:22" ht="18.75" customHeight="1" x14ac:dyDescent="0.3">
      <c r="A19" s="5"/>
      <c r="B19" s="30"/>
      <c r="C19" s="4" t="s">
        <v>56</v>
      </c>
      <c r="D19" s="31">
        <f>SUM(E19:J19)</f>
        <v>49900</v>
      </c>
      <c r="E19" s="4"/>
      <c r="F19" s="1"/>
      <c r="G19" s="1"/>
      <c r="H19" s="1">
        <v>49900</v>
      </c>
      <c r="I19" s="1"/>
      <c r="J19" s="3"/>
      <c r="K19" s="1"/>
      <c r="L19" s="1"/>
      <c r="M19" s="3"/>
      <c r="N19" s="1"/>
      <c r="O19" s="1"/>
      <c r="P19" s="1"/>
      <c r="Q19" s="90"/>
      <c r="R19" s="38" t="s">
        <v>186</v>
      </c>
      <c r="S19" s="1"/>
      <c r="T19" s="22" t="s">
        <v>187</v>
      </c>
      <c r="U19" s="22">
        <v>100</v>
      </c>
      <c r="V19" s="90"/>
    </row>
    <row r="20" spans="1:22" ht="18.75" customHeight="1" x14ac:dyDescent="0.3">
      <c r="A20" s="5"/>
      <c r="B20" s="30"/>
      <c r="C20" s="4" t="s">
        <v>141</v>
      </c>
      <c r="D20" s="31">
        <f>SUM(E20:P20)</f>
        <v>338100</v>
      </c>
      <c r="E20" s="4"/>
      <c r="F20" s="1"/>
      <c r="G20" s="1"/>
      <c r="H20" s="1"/>
      <c r="I20" s="1"/>
      <c r="J20" s="3"/>
      <c r="K20" s="1">
        <v>8230</v>
      </c>
      <c r="L20" s="36">
        <v>317350</v>
      </c>
      <c r="M20" s="36"/>
      <c r="N20" s="1">
        <f>60*50</f>
        <v>3000</v>
      </c>
      <c r="O20" s="1"/>
      <c r="P20" s="1">
        <v>9520</v>
      </c>
      <c r="Q20" s="90"/>
      <c r="R20" s="38" t="s">
        <v>17</v>
      </c>
      <c r="S20" s="38"/>
      <c r="T20" s="22" t="s">
        <v>183</v>
      </c>
      <c r="U20" s="22">
        <v>4.5999999999999996</v>
      </c>
      <c r="V20" s="90"/>
    </row>
    <row r="21" spans="1:22" ht="18.75" customHeight="1" x14ac:dyDescent="0.3">
      <c r="A21" s="5"/>
      <c r="B21" s="30"/>
      <c r="C21" s="36" t="s">
        <v>130</v>
      </c>
      <c r="D21" s="31">
        <f>D18-D19-D20</f>
        <v>0</v>
      </c>
      <c r="E21" s="4"/>
      <c r="F21" s="1"/>
      <c r="G21" s="1" t="s">
        <v>188</v>
      </c>
      <c r="H21" s="1"/>
      <c r="I21" s="1" t="s">
        <v>189</v>
      </c>
      <c r="J21" s="3" t="s">
        <v>190</v>
      </c>
      <c r="K21" s="1"/>
      <c r="L21" s="1" t="s">
        <v>191</v>
      </c>
      <c r="M21" s="6"/>
      <c r="N21" s="3" t="s">
        <v>192</v>
      </c>
      <c r="O21" s="1"/>
      <c r="P21" s="3" t="s">
        <v>193</v>
      </c>
      <c r="Q21" s="90"/>
      <c r="R21" s="38"/>
      <c r="S21" s="89"/>
      <c r="T21" s="22"/>
      <c r="U21" s="22"/>
      <c r="V21" s="90"/>
    </row>
    <row r="22" spans="1:22" ht="18.75" customHeight="1" thickBot="1" x14ac:dyDescent="0.35">
      <c r="A22" s="14"/>
      <c r="B22" s="43"/>
      <c r="C22" s="15" t="s">
        <v>46</v>
      </c>
      <c r="D22" s="55"/>
      <c r="E22" s="15"/>
      <c r="F22" s="2" t="s">
        <v>194</v>
      </c>
      <c r="G22" s="2" t="s">
        <v>195</v>
      </c>
      <c r="H22" s="2"/>
      <c r="I22" s="2"/>
      <c r="J22" s="57" t="s">
        <v>196</v>
      </c>
      <c r="K22" s="57" t="s">
        <v>197</v>
      </c>
      <c r="L22" s="2" t="s">
        <v>191</v>
      </c>
      <c r="M22" s="57"/>
      <c r="N22" s="2"/>
      <c r="O22" s="2"/>
      <c r="P22" s="2"/>
      <c r="Q22" s="88"/>
      <c r="R22" s="8"/>
      <c r="S22" s="88"/>
      <c r="T22" s="45"/>
      <c r="U22" s="45"/>
      <c r="V22" s="88"/>
    </row>
    <row r="23" spans="1:22" ht="18.75" customHeight="1" thickTop="1" x14ac:dyDescent="0.3">
      <c r="A23" s="5">
        <v>5</v>
      </c>
      <c r="B23" s="30" t="s">
        <v>18</v>
      </c>
      <c r="C23" s="4" t="s">
        <v>198</v>
      </c>
      <c r="D23" s="31">
        <v>56000</v>
      </c>
      <c r="E23" s="4"/>
      <c r="F23" s="1"/>
      <c r="G23" s="1">
        <v>56000</v>
      </c>
      <c r="H23" s="1"/>
      <c r="I23" s="1"/>
      <c r="J23" s="3"/>
      <c r="K23" s="1"/>
      <c r="L23" s="1"/>
      <c r="M23" s="1"/>
      <c r="N23" s="1"/>
      <c r="O23" s="1"/>
      <c r="P23" s="1"/>
      <c r="Q23" s="1"/>
      <c r="R23" s="1" t="s">
        <v>199</v>
      </c>
      <c r="S23" s="1" t="s">
        <v>200</v>
      </c>
      <c r="T23" s="53">
        <v>100</v>
      </c>
      <c r="U23" s="58">
        <v>100</v>
      </c>
      <c r="V23" s="53" t="s">
        <v>201</v>
      </c>
    </row>
    <row r="24" spans="1:22" ht="18.75" customHeight="1" x14ac:dyDescent="0.3">
      <c r="A24" s="5"/>
      <c r="B24" s="30"/>
      <c r="C24" s="4" t="s">
        <v>56</v>
      </c>
      <c r="D24" s="31">
        <f>SUM(E24:J24)</f>
        <v>36700</v>
      </c>
      <c r="E24" s="4"/>
      <c r="F24" s="1"/>
      <c r="G24" s="1">
        <v>36700</v>
      </c>
      <c r="H24" s="1"/>
      <c r="I24" s="1"/>
      <c r="J24" s="3"/>
      <c r="K24" s="1"/>
      <c r="L24" s="1"/>
      <c r="M24" s="3"/>
      <c r="N24" s="1"/>
      <c r="O24" s="1"/>
      <c r="P24" s="1"/>
      <c r="Q24" s="6"/>
      <c r="R24" s="1" t="s">
        <v>202</v>
      </c>
      <c r="S24" s="1" t="s">
        <v>203</v>
      </c>
      <c r="T24" s="53"/>
      <c r="U24" s="53" t="s">
        <v>203</v>
      </c>
      <c r="V24" s="59" t="s">
        <v>204</v>
      </c>
    </row>
    <row r="25" spans="1:22" ht="18.75" customHeight="1" x14ac:dyDescent="0.3">
      <c r="A25" s="5"/>
      <c r="B25" s="30"/>
      <c r="C25" s="4" t="s">
        <v>141</v>
      </c>
      <c r="D25" s="31">
        <f>SUM(E25:P25)</f>
        <v>19300</v>
      </c>
      <c r="E25" s="4"/>
      <c r="F25" s="1"/>
      <c r="G25" s="1"/>
      <c r="H25" s="1"/>
      <c r="I25" s="1"/>
      <c r="J25" s="1"/>
      <c r="K25" s="1"/>
      <c r="L25" s="1"/>
      <c r="M25" s="1"/>
      <c r="N25" s="1"/>
      <c r="O25" s="1"/>
      <c r="P25" s="1">
        <v>19300</v>
      </c>
      <c r="Q25" s="1"/>
      <c r="R25" s="38" t="s">
        <v>205</v>
      </c>
      <c r="S25" s="38" t="s">
        <v>206</v>
      </c>
      <c r="T25" s="39"/>
      <c r="U25" s="60">
        <v>4.84</v>
      </c>
      <c r="V25" s="39" t="s">
        <v>207</v>
      </c>
    </row>
    <row r="26" spans="1:22" ht="18.75" customHeight="1" x14ac:dyDescent="0.3">
      <c r="A26" s="5"/>
      <c r="B26" s="30"/>
      <c r="C26" s="36" t="s">
        <v>130</v>
      </c>
      <c r="D26" s="31">
        <f>D23-D24-D25</f>
        <v>0</v>
      </c>
      <c r="E26" s="4"/>
      <c r="F26" s="1"/>
      <c r="G26" s="1" t="s">
        <v>208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6"/>
      <c r="S26" s="6"/>
      <c r="T26" s="17"/>
      <c r="U26" s="17"/>
      <c r="V26" s="17"/>
    </row>
    <row r="27" spans="1:22" ht="18.75" customHeight="1" thickBot="1" x14ac:dyDescent="0.35">
      <c r="A27" s="14"/>
      <c r="B27" s="43"/>
      <c r="C27" s="15" t="s">
        <v>46</v>
      </c>
      <c r="D27" s="55"/>
      <c r="E27" s="15"/>
      <c r="F27" s="2"/>
      <c r="G27" s="2" t="s">
        <v>209</v>
      </c>
      <c r="H27" s="2"/>
      <c r="I27" s="2"/>
      <c r="J27" s="2"/>
      <c r="K27" s="2"/>
      <c r="L27" s="2"/>
      <c r="M27" s="2"/>
      <c r="N27" s="2"/>
      <c r="O27" s="2"/>
      <c r="P27" s="46"/>
      <c r="Q27" s="46"/>
      <c r="R27" s="61"/>
      <c r="S27" s="61"/>
      <c r="T27" s="62"/>
      <c r="U27" s="62"/>
      <c r="V27" s="62"/>
    </row>
    <row r="28" spans="1:22" ht="18.75" customHeight="1" thickTop="1" x14ac:dyDescent="0.3">
      <c r="A28" s="5">
        <v>6</v>
      </c>
      <c r="B28" s="30" t="s">
        <v>19</v>
      </c>
      <c r="C28" s="4" t="s">
        <v>210</v>
      </c>
      <c r="D28" s="31">
        <v>134100</v>
      </c>
      <c r="E28" s="4">
        <f>900+650</f>
        <v>1550</v>
      </c>
      <c r="F28" s="1">
        <f>500+650</f>
        <v>1150</v>
      </c>
      <c r="G28" s="1">
        <f>5000+650</f>
        <v>5650</v>
      </c>
      <c r="H28" s="1">
        <f>3000+4800+9000+650+400</f>
        <v>17850</v>
      </c>
      <c r="I28" s="1">
        <f>650+4500+4000+2400</f>
        <v>11550</v>
      </c>
      <c r="J28" s="1">
        <f>650+10000+300</f>
        <v>10950</v>
      </c>
      <c r="K28" s="1">
        <f>500+650+2100+4000</f>
        <v>7250</v>
      </c>
      <c r="L28" s="1">
        <f>19100+650+25000</f>
        <v>44750</v>
      </c>
      <c r="M28" s="1">
        <v>650</v>
      </c>
      <c r="N28" s="1">
        <v>650</v>
      </c>
      <c r="O28" s="1">
        <f>500+30000+650+300</f>
        <v>31450</v>
      </c>
      <c r="P28" s="34">
        <v>650</v>
      </c>
      <c r="Q28" s="34"/>
      <c r="R28" s="38" t="s">
        <v>211</v>
      </c>
      <c r="S28" s="34" t="s">
        <v>212</v>
      </c>
      <c r="T28" s="60" t="s">
        <v>213</v>
      </c>
      <c r="U28" s="63" t="s">
        <v>213</v>
      </c>
      <c r="V28" s="60" t="s">
        <v>214</v>
      </c>
    </row>
    <row r="29" spans="1:22" ht="18.75" customHeight="1" x14ac:dyDescent="0.3">
      <c r="A29" s="5"/>
      <c r="B29" s="30"/>
      <c r="C29" s="4" t="s">
        <v>56</v>
      </c>
      <c r="D29" s="31">
        <f>SUM(E29:J29)</f>
        <v>9294</v>
      </c>
      <c r="E29" s="1">
        <v>1760</v>
      </c>
      <c r="F29" s="1"/>
      <c r="G29" s="1">
        <v>840</v>
      </c>
      <c r="H29" s="1">
        <v>1350</v>
      </c>
      <c r="I29" s="1">
        <v>5000</v>
      </c>
      <c r="J29" s="1">
        <v>344</v>
      </c>
      <c r="K29" s="1"/>
      <c r="L29" s="1"/>
      <c r="M29" s="1"/>
      <c r="N29" s="56"/>
      <c r="O29" s="1"/>
      <c r="P29" s="1"/>
      <c r="Q29" s="1"/>
      <c r="R29" s="38" t="s">
        <v>215</v>
      </c>
      <c r="S29" s="1" t="s">
        <v>216</v>
      </c>
      <c r="T29" s="53"/>
      <c r="U29" s="53">
        <v>100</v>
      </c>
      <c r="V29" s="53"/>
    </row>
    <row r="30" spans="1:22" ht="18.75" customHeight="1" x14ac:dyDescent="0.3">
      <c r="A30" s="5"/>
      <c r="B30" s="30"/>
      <c r="C30" s="4" t="s">
        <v>141</v>
      </c>
      <c r="D30" s="31">
        <f>SUM(E30:P30)</f>
        <v>64900</v>
      </c>
      <c r="E30" s="1"/>
      <c r="F30" s="1"/>
      <c r="G30" s="1"/>
      <c r="H30" s="1"/>
      <c r="I30" s="1"/>
      <c r="J30" s="1"/>
      <c r="K30" s="1">
        <f>650</f>
        <v>650</v>
      </c>
      <c r="L30" s="1">
        <f>650+25000</f>
        <v>25650</v>
      </c>
      <c r="M30" s="1">
        <f>300+19100+250+250+500+500+1000+300+300+650+1500</f>
        <v>24650</v>
      </c>
      <c r="N30" s="56">
        <f>650+2000+1000+300+1500</f>
        <v>5450</v>
      </c>
      <c r="O30" s="1">
        <f>650+300+2100</f>
        <v>3050</v>
      </c>
      <c r="P30" s="1">
        <f>650+2000+1000+300+1500</f>
        <v>5450</v>
      </c>
      <c r="Q30" s="1"/>
      <c r="R30" s="38" t="s">
        <v>217</v>
      </c>
      <c r="S30" s="1" t="s">
        <v>218</v>
      </c>
      <c r="T30" s="32" t="s">
        <v>218</v>
      </c>
      <c r="U30" s="53" t="s">
        <v>219</v>
      </c>
      <c r="V30" s="53"/>
    </row>
    <row r="31" spans="1:22" ht="18.75" customHeight="1" x14ac:dyDescent="0.3">
      <c r="A31" s="5"/>
      <c r="B31" s="30"/>
      <c r="C31" s="36" t="s">
        <v>130</v>
      </c>
      <c r="D31" s="31">
        <f>D28-D29-D30</f>
        <v>59906</v>
      </c>
      <c r="E31" s="1" t="s">
        <v>220</v>
      </c>
      <c r="F31" s="1" t="s">
        <v>221</v>
      </c>
      <c r="G31" s="1" t="s">
        <v>222</v>
      </c>
      <c r="H31" s="1" t="s">
        <v>223</v>
      </c>
      <c r="I31" s="1" t="s">
        <v>224</v>
      </c>
      <c r="J31" s="1" t="s">
        <v>225</v>
      </c>
      <c r="K31" s="1" t="s">
        <v>226</v>
      </c>
      <c r="L31" s="1" t="s">
        <v>227</v>
      </c>
      <c r="M31" s="1" t="s">
        <v>228</v>
      </c>
      <c r="N31" s="56" t="s">
        <v>229</v>
      </c>
      <c r="O31" s="1" t="s">
        <v>230</v>
      </c>
      <c r="P31" s="1" t="s">
        <v>231</v>
      </c>
      <c r="Q31" s="1"/>
      <c r="R31" s="38" t="s">
        <v>232</v>
      </c>
      <c r="S31" s="1" t="s">
        <v>233</v>
      </c>
      <c r="T31" s="53"/>
      <c r="U31" s="53" t="s">
        <v>233</v>
      </c>
      <c r="V31" s="53" t="s">
        <v>234</v>
      </c>
    </row>
    <row r="32" spans="1:22" ht="18.75" customHeight="1" x14ac:dyDescent="0.3">
      <c r="A32" s="5"/>
      <c r="B32" s="30"/>
      <c r="C32" s="4" t="s">
        <v>46</v>
      </c>
      <c r="D32" s="31"/>
      <c r="E32" s="89" t="s">
        <v>235</v>
      </c>
      <c r="F32" s="89" t="s">
        <v>236</v>
      </c>
      <c r="G32" s="90"/>
      <c r="H32" s="89" t="s">
        <v>573</v>
      </c>
      <c r="I32" s="89" t="s">
        <v>237</v>
      </c>
      <c r="J32" s="89" t="s">
        <v>238</v>
      </c>
      <c r="K32" s="1" t="s">
        <v>239</v>
      </c>
      <c r="L32" s="1" t="s">
        <v>240</v>
      </c>
      <c r="M32" s="1" t="s">
        <v>241</v>
      </c>
      <c r="N32" s="89" t="s">
        <v>242</v>
      </c>
      <c r="O32" s="5" t="s">
        <v>243</v>
      </c>
      <c r="P32" s="89"/>
      <c r="Q32" s="1"/>
      <c r="R32" s="38" t="s">
        <v>244</v>
      </c>
      <c r="S32" s="1" t="s">
        <v>245</v>
      </c>
      <c r="T32" s="53">
        <v>1</v>
      </c>
      <c r="U32" s="53">
        <v>1</v>
      </c>
      <c r="V32" s="53" t="s">
        <v>246</v>
      </c>
    </row>
    <row r="33" spans="1:22" ht="18.75" customHeight="1" x14ac:dyDescent="0.3">
      <c r="A33" s="5"/>
      <c r="B33" s="30"/>
      <c r="C33" s="6"/>
      <c r="D33" s="31"/>
      <c r="E33" s="90"/>
      <c r="F33" s="90"/>
      <c r="G33" s="90"/>
      <c r="H33" s="90"/>
      <c r="I33" s="90"/>
      <c r="J33" s="90"/>
      <c r="K33" s="1" t="s">
        <v>574</v>
      </c>
      <c r="L33" s="1" t="s">
        <v>247</v>
      </c>
      <c r="M33" s="1" t="s">
        <v>248</v>
      </c>
      <c r="N33" s="90"/>
      <c r="O33" s="5"/>
      <c r="P33" s="90"/>
      <c r="Q33" s="1"/>
      <c r="R33" s="38" t="s">
        <v>249</v>
      </c>
      <c r="S33" s="64" t="s">
        <v>250</v>
      </c>
      <c r="T33" s="53">
        <v>4.5</v>
      </c>
      <c r="U33" s="53">
        <v>4.5</v>
      </c>
      <c r="V33" s="53"/>
    </row>
    <row r="34" spans="1:22" ht="18.75" customHeight="1" x14ac:dyDescent="0.3">
      <c r="A34" s="5"/>
      <c r="B34" s="30"/>
      <c r="C34" s="4"/>
      <c r="D34" s="31"/>
      <c r="E34" s="90"/>
      <c r="F34" s="90"/>
      <c r="G34" s="90"/>
      <c r="H34" s="90"/>
      <c r="I34" s="90"/>
      <c r="J34" s="1"/>
      <c r="K34" s="1"/>
      <c r="L34" s="1"/>
      <c r="M34" s="1" t="s">
        <v>251</v>
      </c>
      <c r="N34" s="90"/>
      <c r="O34" s="5"/>
      <c r="P34" s="90"/>
      <c r="Q34" s="1"/>
      <c r="R34" s="38" t="s">
        <v>252</v>
      </c>
      <c r="S34" s="1">
        <v>4.82</v>
      </c>
      <c r="T34" s="53">
        <v>4.82</v>
      </c>
      <c r="U34" s="53">
        <v>4.82</v>
      </c>
      <c r="V34" s="53" t="s">
        <v>253</v>
      </c>
    </row>
    <row r="35" spans="1:22" ht="18.75" customHeight="1" thickBot="1" x14ac:dyDescent="0.35">
      <c r="A35" s="14"/>
      <c r="B35" s="43"/>
      <c r="C35" s="15"/>
      <c r="D35" s="55"/>
      <c r="E35" s="88"/>
      <c r="F35" s="88"/>
      <c r="G35" s="88"/>
      <c r="H35" s="88"/>
      <c r="I35" s="88"/>
      <c r="J35" s="2"/>
      <c r="K35" s="2"/>
      <c r="L35" s="2"/>
      <c r="M35" s="2"/>
      <c r="N35" s="88"/>
      <c r="O35" s="14"/>
      <c r="P35" s="2"/>
      <c r="Q35" s="2"/>
      <c r="R35" s="61" t="s">
        <v>254</v>
      </c>
      <c r="S35" s="2" t="s">
        <v>255</v>
      </c>
      <c r="T35" s="44"/>
      <c r="U35" s="44" t="s">
        <v>77</v>
      </c>
      <c r="V35" s="44" t="s">
        <v>256</v>
      </c>
    </row>
    <row r="36" spans="1:22" ht="18.75" customHeight="1" thickTop="1" x14ac:dyDescent="0.3">
      <c r="A36" s="5">
        <v>7</v>
      </c>
      <c r="B36" s="30" t="s">
        <v>257</v>
      </c>
      <c r="C36" s="4" t="s">
        <v>28</v>
      </c>
      <c r="D36" s="31">
        <v>50000</v>
      </c>
      <c r="E36" s="4"/>
      <c r="F36" s="1"/>
      <c r="G36" s="1">
        <v>35000</v>
      </c>
      <c r="H36" s="1"/>
      <c r="I36" s="1"/>
      <c r="J36" s="1">
        <v>10000</v>
      </c>
      <c r="K36" s="1"/>
      <c r="L36" s="1"/>
      <c r="M36" s="1">
        <v>5000</v>
      </c>
      <c r="N36" s="1"/>
      <c r="O36" s="5"/>
      <c r="P36" s="1"/>
      <c r="Q36" s="1"/>
      <c r="R36" s="38" t="s">
        <v>20</v>
      </c>
      <c r="S36" s="34">
        <v>1</v>
      </c>
      <c r="T36" s="53"/>
      <c r="U36" s="22" t="s">
        <v>258</v>
      </c>
      <c r="V36" s="53"/>
    </row>
    <row r="37" spans="1:22" ht="18.75" customHeight="1" x14ac:dyDescent="0.3">
      <c r="A37" s="5"/>
      <c r="B37" s="30"/>
      <c r="C37" s="4" t="s">
        <v>56</v>
      </c>
      <c r="D37" s="31">
        <f>SUM(E37:J37)</f>
        <v>9550</v>
      </c>
      <c r="E37" s="4"/>
      <c r="F37" s="1"/>
      <c r="G37" s="1">
        <v>0</v>
      </c>
      <c r="H37" s="1">
        <v>9550</v>
      </c>
      <c r="I37" s="1"/>
      <c r="J37" s="1">
        <v>0</v>
      </c>
      <c r="K37" s="1"/>
      <c r="L37" s="1"/>
      <c r="M37" s="1"/>
      <c r="N37" s="1"/>
      <c r="O37" s="1"/>
      <c r="P37" s="1"/>
      <c r="Q37" s="1"/>
      <c r="R37" s="38" t="s">
        <v>259</v>
      </c>
      <c r="S37" s="1"/>
      <c r="T37" s="53"/>
      <c r="U37" s="22" t="s">
        <v>260</v>
      </c>
      <c r="V37" s="53"/>
    </row>
    <row r="38" spans="1:22" ht="18.75" customHeight="1" x14ac:dyDescent="0.3">
      <c r="A38" s="5"/>
      <c r="B38" s="30"/>
      <c r="C38" s="4" t="s">
        <v>141</v>
      </c>
      <c r="D38" s="31">
        <f>SUM(E38:P38)</f>
        <v>40450</v>
      </c>
      <c r="E38" s="4"/>
      <c r="F38" s="1"/>
      <c r="G38" s="1"/>
      <c r="H38" s="1"/>
      <c r="I38" s="1"/>
      <c r="J38" s="1"/>
      <c r="K38" s="1"/>
      <c r="L38" s="1">
        <v>2000</v>
      </c>
      <c r="M38" s="1"/>
      <c r="N38" s="1">
        <v>8000</v>
      </c>
      <c r="O38" s="1">
        <v>30450</v>
      </c>
      <c r="P38" s="1"/>
      <c r="Q38" s="1"/>
      <c r="R38" s="38" t="s">
        <v>261</v>
      </c>
      <c r="S38" s="1"/>
      <c r="T38" s="53"/>
      <c r="U38" s="22" t="s">
        <v>262</v>
      </c>
      <c r="V38" s="53"/>
    </row>
    <row r="39" spans="1:22" ht="18.75" customHeight="1" x14ac:dyDescent="0.3">
      <c r="A39" s="5"/>
      <c r="B39" s="30"/>
      <c r="C39" s="36" t="s">
        <v>130</v>
      </c>
      <c r="D39" s="31">
        <f>D36-D37-D38</f>
        <v>0</v>
      </c>
      <c r="E39" s="4"/>
      <c r="F39" s="1"/>
      <c r="G39" s="1" t="s">
        <v>21</v>
      </c>
      <c r="H39" s="1"/>
      <c r="I39" s="1"/>
      <c r="J39" s="1" t="s">
        <v>21</v>
      </c>
      <c r="K39" s="1"/>
      <c r="L39" s="1" t="s">
        <v>263</v>
      </c>
      <c r="M39" s="1"/>
      <c r="N39" s="1" t="s">
        <v>264</v>
      </c>
      <c r="O39" s="1" t="s">
        <v>21</v>
      </c>
      <c r="P39" s="1"/>
      <c r="Q39" s="1"/>
      <c r="R39" s="1" t="s">
        <v>265</v>
      </c>
      <c r="S39" s="1"/>
      <c r="T39" s="53"/>
      <c r="U39" s="53" t="s">
        <v>266</v>
      </c>
      <c r="V39" s="53"/>
    </row>
    <row r="40" spans="1:22" ht="18.75" customHeight="1" thickBot="1" x14ac:dyDescent="0.35">
      <c r="A40" s="14"/>
      <c r="B40" s="43"/>
      <c r="C40" s="15" t="s">
        <v>46</v>
      </c>
      <c r="D40" s="55"/>
      <c r="E40" s="15"/>
      <c r="F40" s="41"/>
      <c r="G40" s="41" t="s">
        <v>267</v>
      </c>
      <c r="H40" s="41"/>
      <c r="I40" s="41"/>
      <c r="J40" s="41"/>
      <c r="K40" s="41" t="s">
        <v>268</v>
      </c>
      <c r="L40" s="41"/>
      <c r="M40" s="41"/>
      <c r="N40" s="2"/>
      <c r="O40" s="2"/>
      <c r="P40" s="2"/>
      <c r="Q40" s="2"/>
      <c r="R40" s="2" t="s">
        <v>269</v>
      </c>
      <c r="S40" s="2"/>
      <c r="T40" s="44"/>
      <c r="U40" s="44">
        <v>0</v>
      </c>
      <c r="V40" s="44"/>
    </row>
    <row r="41" spans="1:22" ht="18.75" customHeight="1" thickTop="1" x14ac:dyDescent="0.3">
      <c r="A41" s="5">
        <v>8</v>
      </c>
      <c r="B41" s="30" t="s">
        <v>22</v>
      </c>
      <c r="C41" s="4" t="s">
        <v>12</v>
      </c>
      <c r="D41" s="31">
        <v>28000</v>
      </c>
      <c r="E41" s="4"/>
      <c r="F41" s="36" t="s">
        <v>23</v>
      </c>
      <c r="G41" s="36"/>
      <c r="H41" s="36"/>
      <c r="I41" s="36">
        <f>7000+5000+600+5000+900+2000</f>
        <v>20500</v>
      </c>
      <c r="J41" s="36" t="s">
        <v>23</v>
      </c>
      <c r="K41" s="36">
        <v>7500</v>
      </c>
      <c r="L41" s="36"/>
      <c r="M41" s="36"/>
      <c r="N41" s="1"/>
      <c r="O41" s="1"/>
      <c r="P41" s="1"/>
      <c r="Q41" s="1"/>
      <c r="R41" s="38" t="s">
        <v>270</v>
      </c>
      <c r="S41" s="1" t="s">
        <v>271</v>
      </c>
      <c r="T41" s="53" t="s">
        <v>272</v>
      </c>
      <c r="U41" s="58" t="s">
        <v>273</v>
      </c>
      <c r="V41" s="58" t="s">
        <v>274</v>
      </c>
    </row>
    <row r="42" spans="1:22" ht="18.75" customHeight="1" x14ac:dyDescent="0.3">
      <c r="A42" s="5"/>
      <c r="B42" s="30"/>
      <c r="C42" s="4" t="s">
        <v>56</v>
      </c>
      <c r="D42" s="31">
        <f>SUM(E42:K42)</f>
        <v>15000</v>
      </c>
      <c r="E42" s="4"/>
      <c r="F42" s="1"/>
      <c r="G42" s="1"/>
      <c r="H42" s="1"/>
      <c r="I42" s="1"/>
      <c r="J42" s="1"/>
      <c r="K42" s="1">
        <v>15000</v>
      </c>
      <c r="L42" s="1"/>
      <c r="M42" s="1"/>
      <c r="N42" s="1"/>
      <c r="O42" s="1"/>
      <c r="P42" s="1"/>
      <c r="Q42" s="1"/>
      <c r="R42" s="38" t="s">
        <v>275</v>
      </c>
      <c r="S42" s="1"/>
      <c r="T42" s="53"/>
      <c r="U42" s="53" t="s">
        <v>77</v>
      </c>
      <c r="V42" s="53"/>
    </row>
    <row r="43" spans="1:22" ht="18.75" customHeight="1" x14ac:dyDescent="0.3">
      <c r="A43" s="5"/>
      <c r="B43" s="30"/>
      <c r="C43" s="4" t="s">
        <v>84</v>
      </c>
      <c r="D43" s="31"/>
      <c r="E43" s="4"/>
      <c r="F43" s="36" t="s">
        <v>24</v>
      </c>
      <c r="G43" s="36"/>
      <c r="H43" s="36"/>
      <c r="I43" s="36" t="s">
        <v>276</v>
      </c>
      <c r="J43" s="36" t="s">
        <v>25</v>
      </c>
      <c r="K43" s="36" t="s">
        <v>26</v>
      </c>
      <c r="L43" s="36"/>
      <c r="M43" s="36"/>
      <c r="N43" s="1" t="s">
        <v>27</v>
      </c>
      <c r="O43" s="1"/>
      <c r="P43" s="1"/>
      <c r="Q43" s="1"/>
      <c r="R43" s="38" t="s">
        <v>277</v>
      </c>
      <c r="S43" s="1"/>
      <c r="T43" s="53"/>
      <c r="U43" s="53" t="s">
        <v>77</v>
      </c>
      <c r="V43" s="53"/>
    </row>
    <row r="44" spans="1:22" ht="18.75" customHeight="1" thickBot="1" x14ac:dyDescent="0.35">
      <c r="A44" s="14"/>
      <c r="B44" s="43"/>
      <c r="C44" s="15" t="s">
        <v>46</v>
      </c>
      <c r="D44" s="55"/>
      <c r="E44" s="15"/>
      <c r="F44" s="15"/>
      <c r="G44" s="15"/>
      <c r="H44" s="15"/>
      <c r="I44" s="2"/>
      <c r="J44" s="2"/>
      <c r="K44" s="2"/>
      <c r="L44" s="2"/>
      <c r="M44" s="2"/>
      <c r="N44" s="8"/>
      <c r="O44" s="2"/>
      <c r="P44" s="2"/>
      <c r="Q44" s="2"/>
      <c r="R44" s="61"/>
      <c r="S44" s="2"/>
      <c r="T44" s="44"/>
      <c r="U44" s="44"/>
      <c r="V44" s="44"/>
    </row>
    <row r="45" spans="1:22" ht="18.75" customHeight="1" thickTop="1" x14ac:dyDescent="0.3">
      <c r="A45" s="5">
        <v>9</v>
      </c>
      <c r="B45" s="30" t="s">
        <v>29</v>
      </c>
      <c r="C45" s="4" t="s">
        <v>30</v>
      </c>
      <c r="D45" s="31">
        <v>136000</v>
      </c>
      <c r="E45" s="4">
        <v>2000</v>
      </c>
      <c r="F45" s="4"/>
      <c r="G45" s="4"/>
      <c r="H45" s="4"/>
      <c r="I45" s="1">
        <v>134000</v>
      </c>
      <c r="J45" s="1"/>
      <c r="K45" s="1"/>
      <c r="L45" s="1"/>
      <c r="M45" s="1"/>
      <c r="N45" s="1"/>
      <c r="O45" s="1"/>
      <c r="P45" s="1"/>
      <c r="Q45" s="1" t="s">
        <v>10</v>
      </c>
      <c r="R45" s="1" t="s">
        <v>278</v>
      </c>
      <c r="S45" s="1" t="s">
        <v>279</v>
      </c>
      <c r="T45" s="60">
        <v>83</v>
      </c>
      <c r="U45" s="60">
        <v>83</v>
      </c>
      <c r="V45" s="53"/>
    </row>
    <row r="46" spans="1:22" ht="18.75" customHeight="1" x14ac:dyDescent="0.3">
      <c r="A46" s="5"/>
      <c r="B46" s="30"/>
      <c r="C46" s="4" t="s">
        <v>56</v>
      </c>
      <c r="D46" s="31">
        <f>SUM(E46:K46)</f>
        <v>136000</v>
      </c>
      <c r="E46" s="4">
        <v>0</v>
      </c>
      <c r="F46" s="1"/>
      <c r="G46" s="1"/>
      <c r="H46" s="1"/>
      <c r="I46" s="1">
        <v>0</v>
      </c>
      <c r="J46" s="1"/>
      <c r="K46" s="1">
        <v>136000</v>
      </c>
      <c r="L46" s="1"/>
      <c r="M46" s="1"/>
      <c r="N46" s="1"/>
      <c r="O46" s="1"/>
      <c r="P46" s="1"/>
      <c r="Q46" s="1"/>
      <c r="R46" s="1" t="s">
        <v>280</v>
      </c>
      <c r="S46" s="1" t="s">
        <v>281</v>
      </c>
      <c r="T46" s="60">
        <v>12</v>
      </c>
      <c r="U46" s="60">
        <v>12</v>
      </c>
      <c r="V46" s="53"/>
    </row>
    <row r="47" spans="1:22" ht="18.75" customHeight="1" x14ac:dyDescent="0.3">
      <c r="A47" s="5"/>
      <c r="B47" s="30"/>
      <c r="C47" s="4" t="s">
        <v>84</v>
      </c>
      <c r="D47" s="31"/>
      <c r="E47" s="1" t="s">
        <v>282</v>
      </c>
      <c r="F47" s="1"/>
      <c r="G47" s="1"/>
      <c r="H47" s="1"/>
      <c r="I47" s="1" t="s">
        <v>283</v>
      </c>
      <c r="J47" s="1"/>
      <c r="K47" s="1"/>
      <c r="L47" s="1"/>
      <c r="M47" s="1"/>
      <c r="N47" s="1"/>
      <c r="O47" s="1"/>
      <c r="P47" s="1"/>
      <c r="Q47" s="1"/>
      <c r="R47" s="1" t="s">
        <v>284</v>
      </c>
      <c r="S47" s="1">
        <v>4.4400000000000004</v>
      </c>
      <c r="T47" s="53">
        <v>4.4400000000000004</v>
      </c>
      <c r="U47" s="53">
        <v>4.4400000000000004</v>
      </c>
      <c r="V47" s="53"/>
    </row>
    <row r="48" spans="1:22" ht="18.75" customHeight="1" thickBot="1" x14ac:dyDescent="0.35">
      <c r="A48" s="14"/>
      <c r="B48" s="43"/>
      <c r="C48" s="15" t="s">
        <v>46</v>
      </c>
      <c r="D48" s="55"/>
      <c r="E48" s="15"/>
      <c r="F48" s="2"/>
      <c r="G48" s="2"/>
      <c r="H48" s="2"/>
      <c r="I48" s="2" t="s">
        <v>285</v>
      </c>
      <c r="J48" s="2"/>
      <c r="K48" s="2"/>
      <c r="L48" s="2"/>
      <c r="M48" s="57"/>
      <c r="N48" s="2"/>
      <c r="O48" s="2"/>
      <c r="P48" s="2"/>
      <c r="Q48" s="2"/>
      <c r="R48" s="2"/>
      <c r="S48" s="2"/>
      <c r="T48" s="44"/>
      <c r="U48" s="44"/>
      <c r="V48" s="44"/>
    </row>
    <row r="49" spans="1:22" ht="18.75" customHeight="1" thickTop="1" x14ac:dyDescent="0.3">
      <c r="A49" s="5">
        <v>10</v>
      </c>
      <c r="B49" s="30" t="s">
        <v>31</v>
      </c>
      <c r="C49" s="4" t="s">
        <v>32</v>
      </c>
      <c r="D49" s="31">
        <v>20400</v>
      </c>
      <c r="E49" s="4"/>
      <c r="F49" s="1"/>
      <c r="G49" s="1">
        <v>9800</v>
      </c>
      <c r="H49" s="1">
        <v>1800</v>
      </c>
      <c r="I49" s="1"/>
      <c r="J49" s="1"/>
      <c r="K49" s="1"/>
      <c r="L49" s="1">
        <v>1800</v>
      </c>
      <c r="M49" s="3">
        <v>3500</v>
      </c>
      <c r="N49" s="1"/>
      <c r="O49" s="1"/>
      <c r="P49" s="1">
        <v>-3500</v>
      </c>
      <c r="Q49" s="89" t="s">
        <v>286</v>
      </c>
      <c r="R49" s="38" t="s">
        <v>287</v>
      </c>
      <c r="S49" s="1" t="s">
        <v>288</v>
      </c>
      <c r="T49" s="53" t="s">
        <v>289</v>
      </c>
      <c r="U49" s="53" t="s">
        <v>289</v>
      </c>
      <c r="V49" s="53"/>
    </row>
    <row r="50" spans="1:22" ht="18.75" customHeight="1" x14ac:dyDescent="0.3">
      <c r="A50" s="5"/>
      <c r="B50" s="30"/>
      <c r="C50" s="4" t="s">
        <v>56</v>
      </c>
      <c r="D50" s="31">
        <f>SUM(E50:J50)</f>
        <v>5000</v>
      </c>
      <c r="E50" s="4"/>
      <c r="F50" s="1"/>
      <c r="G50" s="1">
        <v>1250</v>
      </c>
      <c r="H50" s="1">
        <v>0</v>
      </c>
      <c r="I50" s="1"/>
      <c r="J50" s="1">
        <v>3750</v>
      </c>
      <c r="K50" s="1"/>
      <c r="L50" s="1"/>
      <c r="M50" s="3"/>
      <c r="N50" s="1"/>
      <c r="O50" s="1"/>
      <c r="P50" s="3"/>
      <c r="Q50" s="90"/>
      <c r="R50" s="38" t="s">
        <v>290</v>
      </c>
      <c r="S50" s="3" t="s">
        <v>291</v>
      </c>
      <c r="T50" s="60" t="s">
        <v>292</v>
      </c>
      <c r="U50" s="60" t="s">
        <v>292</v>
      </c>
      <c r="V50" s="60"/>
    </row>
    <row r="51" spans="1:22" ht="18.75" customHeight="1" x14ac:dyDescent="0.3">
      <c r="A51" s="5"/>
      <c r="B51" s="30"/>
      <c r="C51" s="4" t="s">
        <v>141</v>
      </c>
      <c r="D51" s="31">
        <f>SUM(E51:P51)</f>
        <v>15400</v>
      </c>
      <c r="E51" s="4"/>
      <c r="F51" s="1"/>
      <c r="G51" s="1"/>
      <c r="H51" s="1"/>
      <c r="I51" s="1"/>
      <c r="J51" s="1"/>
      <c r="K51" s="1">
        <v>2700</v>
      </c>
      <c r="L51" s="1">
        <v>1800</v>
      </c>
      <c r="M51" s="3"/>
      <c r="N51" s="1"/>
      <c r="O51" s="1">
        <v>5000</v>
      </c>
      <c r="P51" s="3">
        <v>5900</v>
      </c>
      <c r="Q51" s="90"/>
      <c r="R51" s="38" t="s">
        <v>293</v>
      </c>
      <c r="S51" s="1" t="s">
        <v>294</v>
      </c>
      <c r="T51" s="65">
        <v>0.90600000000000003</v>
      </c>
      <c r="U51" s="65">
        <v>0.90600000000000003</v>
      </c>
      <c r="V51" s="53"/>
    </row>
    <row r="52" spans="1:22" ht="18.75" customHeight="1" x14ac:dyDescent="0.3">
      <c r="A52" s="5"/>
      <c r="B52" s="30"/>
      <c r="C52" s="36" t="s">
        <v>130</v>
      </c>
      <c r="D52" s="31">
        <f>D49-D50-D51</f>
        <v>0</v>
      </c>
      <c r="E52" s="4"/>
      <c r="F52" s="1"/>
      <c r="G52" s="1" t="s">
        <v>295</v>
      </c>
      <c r="H52" s="1" t="s">
        <v>296</v>
      </c>
      <c r="I52" s="1"/>
      <c r="J52" s="1"/>
      <c r="K52" s="1"/>
      <c r="L52" s="1" t="s">
        <v>296</v>
      </c>
      <c r="M52" s="3" t="s">
        <v>297</v>
      </c>
      <c r="N52" s="1"/>
      <c r="O52" s="1" t="s">
        <v>298</v>
      </c>
      <c r="P52" s="3" t="s">
        <v>297</v>
      </c>
      <c r="Q52" s="90"/>
      <c r="R52" s="1" t="s">
        <v>301</v>
      </c>
      <c r="S52" s="66"/>
      <c r="T52" s="53"/>
      <c r="U52" s="53">
        <v>100</v>
      </c>
      <c r="V52" s="53"/>
    </row>
    <row r="53" spans="1:22" ht="18.75" customHeight="1" x14ac:dyDescent="0.3">
      <c r="A53" s="5"/>
      <c r="B53" s="30"/>
      <c r="C53" s="4" t="s">
        <v>46</v>
      </c>
      <c r="D53" s="31"/>
      <c r="E53" s="4"/>
      <c r="F53" s="1"/>
      <c r="G53" s="1" t="s">
        <v>291</v>
      </c>
      <c r="H53" s="1" t="s">
        <v>299</v>
      </c>
      <c r="I53" s="4"/>
      <c r="J53" s="1"/>
      <c r="K53" s="4"/>
      <c r="L53" s="4"/>
      <c r="M53" s="1" t="s">
        <v>300</v>
      </c>
      <c r="N53" s="4"/>
      <c r="O53" s="4"/>
      <c r="P53" s="1"/>
      <c r="Q53" s="90"/>
      <c r="S53" s="1"/>
      <c r="T53" s="53"/>
      <c r="U53" s="86"/>
      <c r="V53" s="53"/>
    </row>
    <row r="54" spans="1:22" ht="18.75" customHeight="1" x14ac:dyDescent="0.3">
      <c r="A54" s="5"/>
      <c r="B54" s="30"/>
      <c r="C54" s="4"/>
      <c r="D54" s="31"/>
      <c r="E54" s="4"/>
      <c r="F54" s="1"/>
      <c r="G54" s="4"/>
      <c r="H54" s="4"/>
      <c r="I54" s="4"/>
      <c r="J54" s="1"/>
      <c r="K54" s="4"/>
      <c r="L54" s="4"/>
      <c r="M54" s="4"/>
      <c r="N54" s="4"/>
      <c r="O54" s="4"/>
      <c r="P54" s="1"/>
      <c r="Q54" s="90"/>
      <c r="R54" s="66"/>
      <c r="S54" s="66"/>
      <c r="T54" s="53"/>
      <c r="U54" s="53"/>
      <c r="V54" s="53"/>
    </row>
    <row r="55" spans="1:22" ht="18.75" customHeight="1" thickBot="1" x14ac:dyDescent="0.35">
      <c r="A55" s="14"/>
      <c r="B55" s="43"/>
      <c r="C55" s="15"/>
      <c r="D55" s="55"/>
      <c r="E55" s="15"/>
      <c r="F55" s="2"/>
      <c r="G55" s="15"/>
      <c r="H55" s="15"/>
      <c r="I55" s="15"/>
      <c r="J55" s="2"/>
      <c r="K55" s="15"/>
      <c r="L55" s="15"/>
      <c r="M55" s="15"/>
      <c r="N55" s="15"/>
      <c r="O55" s="15"/>
      <c r="P55" s="2"/>
      <c r="Q55" s="88"/>
      <c r="R55" s="2"/>
      <c r="S55" s="2"/>
      <c r="T55" s="44"/>
      <c r="U55" s="44"/>
      <c r="V55" s="44"/>
    </row>
    <row r="56" spans="1:22" ht="18.75" customHeight="1" thickTop="1" x14ac:dyDescent="0.3">
      <c r="A56" s="5">
        <v>11</v>
      </c>
      <c r="B56" s="30" t="s">
        <v>34</v>
      </c>
      <c r="C56" s="4" t="s">
        <v>30</v>
      </c>
      <c r="D56" s="31">
        <v>45000</v>
      </c>
      <c r="E56" s="4">
        <v>500</v>
      </c>
      <c r="F56" s="1">
        <v>500</v>
      </c>
      <c r="G56" s="4">
        <f>500+600+3600+1500+300+1400</f>
        <v>7900</v>
      </c>
      <c r="H56" s="4">
        <f>500+600+3600+1000</f>
        <v>5700</v>
      </c>
      <c r="I56" s="4">
        <f>500+600+3600+1500</f>
        <v>6200</v>
      </c>
      <c r="J56" s="1">
        <f>500+900</f>
        <v>1400</v>
      </c>
      <c r="K56" s="4">
        <v>500</v>
      </c>
      <c r="L56" s="4">
        <f>500+600+3600+1000</f>
        <v>5700</v>
      </c>
      <c r="M56" s="4">
        <f>500+600+3600+1500+300+1400</f>
        <v>7900</v>
      </c>
      <c r="N56" s="4">
        <f>500+600+3600+1500+1500</f>
        <v>7700</v>
      </c>
      <c r="O56" s="4">
        <v>500</v>
      </c>
      <c r="P56" s="1">
        <v>500</v>
      </c>
      <c r="Q56" s="1" t="s">
        <v>302</v>
      </c>
      <c r="R56" s="38" t="s">
        <v>303</v>
      </c>
      <c r="S56" s="1" t="s">
        <v>304</v>
      </c>
      <c r="T56" s="53">
        <v>0</v>
      </c>
      <c r="U56" s="53">
        <v>0</v>
      </c>
      <c r="V56" s="22" t="s">
        <v>305</v>
      </c>
    </row>
    <row r="57" spans="1:22" ht="18.75" customHeight="1" x14ac:dyDescent="0.3">
      <c r="A57" s="5"/>
      <c r="B57" s="30"/>
      <c r="C57" s="4" t="s">
        <v>56</v>
      </c>
      <c r="D57" s="31">
        <f>SUM(E57:J57)</f>
        <v>2215</v>
      </c>
      <c r="E57" s="1">
        <v>0</v>
      </c>
      <c r="F57" s="1">
        <v>462</v>
      </c>
      <c r="G57" s="1">
        <v>888</v>
      </c>
      <c r="H57" s="1">
        <v>425</v>
      </c>
      <c r="I57" s="1">
        <v>440</v>
      </c>
      <c r="J57" s="1"/>
      <c r="K57" s="1"/>
      <c r="L57" s="1"/>
      <c r="M57" s="1"/>
      <c r="N57" s="1"/>
      <c r="O57" s="1"/>
      <c r="P57" s="1"/>
      <c r="Q57" s="1"/>
      <c r="R57" s="38" t="s">
        <v>306</v>
      </c>
      <c r="S57" s="1" t="s">
        <v>307</v>
      </c>
      <c r="T57" s="53" t="s">
        <v>308</v>
      </c>
      <c r="U57" s="53" t="s">
        <v>308</v>
      </c>
      <c r="V57" s="53"/>
    </row>
    <row r="58" spans="1:22" ht="18.75" customHeight="1" x14ac:dyDescent="0.3">
      <c r="A58" s="5"/>
      <c r="B58" s="30"/>
      <c r="C58" s="4" t="s">
        <v>141</v>
      </c>
      <c r="D58" s="31">
        <f>SUM(E58:P58)</f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38" t="s">
        <v>309</v>
      </c>
      <c r="S58" s="1" t="s">
        <v>310</v>
      </c>
      <c r="T58" s="67" t="s">
        <v>310</v>
      </c>
      <c r="U58" s="68" t="s">
        <v>310</v>
      </c>
      <c r="V58" s="67"/>
    </row>
    <row r="59" spans="1:22" ht="18.75" customHeight="1" x14ac:dyDescent="0.3">
      <c r="A59" s="5"/>
      <c r="B59" s="30"/>
      <c r="C59" s="36" t="s">
        <v>130</v>
      </c>
      <c r="D59" s="31">
        <f>D56-D57-D58</f>
        <v>42785</v>
      </c>
      <c r="E59" s="1" t="s">
        <v>311</v>
      </c>
      <c r="F59" s="1" t="s">
        <v>311</v>
      </c>
      <c r="G59" s="1" t="s">
        <v>312</v>
      </c>
      <c r="H59" s="1" t="s">
        <v>313</v>
      </c>
      <c r="I59" s="1" t="s">
        <v>314</v>
      </c>
      <c r="J59" s="1" t="s">
        <v>315</v>
      </c>
      <c r="K59" s="1" t="s">
        <v>311</v>
      </c>
      <c r="L59" s="1" t="s">
        <v>313</v>
      </c>
      <c r="M59" s="1" t="s">
        <v>312</v>
      </c>
      <c r="N59" s="1" t="s">
        <v>316</v>
      </c>
      <c r="O59" s="1" t="s">
        <v>311</v>
      </c>
      <c r="P59" s="1" t="s">
        <v>311</v>
      </c>
      <c r="Q59" s="1"/>
      <c r="R59" s="38" t="s">
        <v>317</v>
      </c>
      <c r="S59" s="4" t="s">
        <v>318</v>
      </c>
      <c r="T59" s="53" t="s">
        <v>319</v>
      </c>
      <c r="U59" s="53" t="s">
        <v>319</v>
      </c>
      <c r="V59" s="22" t="s">
        <v>320</v>
      </c>
    </row>
    <row r="60" spans="1:22" ht="18.75" customHeight="1" x14ac:dyDescent="0.3">
      <c r="A60" s="5"/>
      <c r="B60" s="30"/>
      <c r="C60" s="4" t="s">
        <v>46</v>
      </c>
      <c r="D60" s="31"/>
      <c r="E60" s="1" t="s">
        <v>321</v>
      </c>
      <c r="F60" s="4" t="s">
        <v>322</v>
      </c>
      <c r="G60" s="1" t="s">
        <v>323</v>
      </c>
      <c r="H60" s="1" t="s">
        <v>324</v>
      </c>
      <c r="I60" s="1" t="s">
        <v>325</v>
      </c>
      <c r="J60" s="4" t="s">
        <v>322</v>
      </c>
      <c r="K60" s="4"/>
      <c r="L60" s="4"/>
      <c r="M60" s="4"/>
      <c r="N60" s="4"/>
      <c r="O60" s="4"/>
      <c r="P60" s="4"/>
      <c r="Q60" s="4"/>
      <c r="R60" s="38" t="s">
        <v>326</v>
      </c>
      <c r="S60" s="4" t="s">
        <v>327</v>
      </c>
      <c r="T60" s="67" t="s">
        <v>327</v>
      </c>
      <c r="U60" s="67" t="s">
        <v>327</v>
      </c>
      <c r="V60" s="67"/>
    </row>
    <row r="61" spans="1:22" ht="18.75" customHeight="1" thickBot="1" x14ac:dyDescent="0.35">
      <c r="A61" s="14"/>
      <c r="B61" s="43"/>
      <c r="C61" s="15"/>
      <c r="D61" s="5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69" t="s">
        <v>328</v>
      </c>
      <c r="S61" s="2" t="s">
        <v>329</v>
      </c>
      <c r="T61" s="44" t="s">
        <v>330</v>
      </c>
      <c r="U61" s="44" t="s">
        <v>330</v>
      </c>
      <c r="V61" s="70" t="s">
        <v>331</v>
      </c>
    </row>
    <row r="62" spans="1:22" ht="18.75" hidden="1" customHeight="1" x14ac:dyDescent="0.3">
      <c r="A62" s="5"/>
      <c r="B62" s="30" t="s">
        <v>35</v>
      </c>
      <c r="C62" s="4" t="s">
        <v>30</v>
      </c>
      <c r="D62" s="31">
        <v>500000</v>
      </c>
      <c r="E62" s="4"/>
      <c r="F62" s="4">
        <v>160000</v>
      </c>
      <c r="G62" s="4">
        <v>160000</v>
      </c>
      <c r="H62" s="4">
        <v>60000</v>
      </c>
      <c r="I62" s="4">
        <v>60000</v>
      </c>
      <c r="J62" s="4">
        <v>60000</v>
      </c>
      <c r="K62" s="4"/>
      <c r="L62" s="4"/>
      <c r="M62" s="4"/>
      <c r="N62" s="4"/>
      <c r="O62" s="4"/>
      <c r="P62" s="4"/>
      <c r="Q62" s="4"/>
      <c r="R62" s="1"/>
      <c r="S62" s="4" t="s">
        <v>332</v>
      </c>
      <c r="T62" s="67"/>
      <c r="U62" s="67"/>
      <c r="V62" s="67"/>
    </row>
    <row r="63" spans="1:22" ht="18.75" hidden="1" customHeight="1" x14ac:dyDescent="0.3">
      <c r="A63" s="5"/>
      <c r="B63" s="5"/>
      <c r="C63" s="4" t="s">
        <v>56</v>
      </c>
      <c r="D63" s="31">
        <f>SUM(E63:J63)</f>
        <v>165000</v>
      </c>
      <c r="E63" s="4"/>
      <c r="F63" s="4">
        <v>0</v>
      </c>
      <c r="G63" s="4">
        <v>0</v>
      </c>
      <c r="H63" s="4">
        <v>0</v>
      </c>
      <c r="I63" s="4">
        <v>0</v>
      </c>
      <c r="J63" s="4">
        <v>165000</v>
      </c>
      <c r="K63" s="4"/>
      <c r="L63" s="4"/>
      <c r="M63" s="4"/>
      <c r="N63" s="4"/>
      <c r="O63" s="4"/>
      <c r="P63" s="4"/>
      <c r="Q63" s="4"/>
      <c r="R63" s="1"/>
      <c r="S63" s="4"/>
      <c r="T63" s="67"/>
      <c r="U63" s="67"/>
      <c r="V63" s="67"/>
    </row>
    <row r="64" spans="1:22" ht="18.75" hidden="1" customHeight="1" x14ac:dyDescent="0.3">
      <c r="A64" s="5"/>
      <c r="B64" s="5"/>
      <c r="C64" s="4" t="s">
        <v>141</v>
      </c>
      <c r="D64" s="31">
        <f>SUM(E64:P64)</f>
        <v>0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1"/>
      <c r="S64" s="4"/>
      <c r="T64" s="67"/>
      <c r="U64" s="67"/>
      <c r="V64" s="67"/>
    </row>
    <row r="65" spans="1:22" ht="18.75" hidden="1" customHeight="1" x14ac:dyDescent="0.3">
      <c r="A65" s="5"/>
      <c r="B65" s="5"/>
      <c r="C65" s="36" t="s">
        <v>130</v>
      </c>
      <c r="D65" s="31">
        <f>D62-D63-D64</f>
        <v>335000</v>
      </c>
      <c r="E65" s="4"/>
      <c r="F65" s="4" t="s">
        <v>36</v>
      </c>
      <c r="G65" s="4" t="s">
        <v>36</v>
      </c>
      <c r="H65" s="4" t="s">
        <v>36</v>
      </c>
      <c r="I65" s="4" t="s">
        <v>36</v>
      </c>
      <c r="J65" s="4" t="s">
        <v>36</v>
      </c>
      <c r="K65" s="4"/>
      <c r="L65" s="4"/>
      <c r="M65" s="4"/>
      <c r="N65" s="4"/>
      <c r="O65" s="4"/>
      <c r="P65" s="4"/>
      <c r="Q65" s="4"/>
      <c r="R65" s="1"/>
      <c r="S65" s="4"/>
      <c r="T65" s="67"/>
      <c r="U65" s="67"/>
      <c r="V65" s="67"/>
    </row>
    <row r="66" spans="1:22" ht="18.75" hidden="1" customHeight="1" x14ac:dyDescent="0.3">
      <c r="A66" s="14"/>
      <c r="B66" s="43"/>
      <c r="C66" s="15" t="s">
        <v>46</v>
      </c>
      <c r="D66" s="5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2"/>
      <c r="S66" s="15"/>
      <c r="T66" s="71"/>
      <c r="U66" s="71"/>
      <c r="V66" s="71"/>
    </row>
    <row r="67" spans="1:22" ht="18.75" customHeight="1" thickTop="1" x14ac:dyDescent="0.3">
      <c r="A67" s="26"/>
      <c r="B67" s="27" t="s">
        <v>37</v>
      </c>
      <c r="C67" s="28"/>
      <c r="D67" s="29">
        <f>SUM(D68:D72)</f>
        <v>84000</v>
      </c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1"/>
      <c r="S67" s="28"/>
      <c r="T67" s="21"/>
      <c r="U67" s="21"/>
      <c r="V67" s="21"/>
    </row>
    <row r="68" spans="1:22" ht="18.75" customHeight="1" x14ac:dyDescent="0.3">
      <c r="A68" s="5">
        <v>12</v>
      </c>
      <c r="B68" s="30" t="s">
        <v>38</v>
      </c>
      <c r="C68" s="4" t="s">
        <v>98</v>
      </c>
      <c r="D68" s="31">
        <v>42000</v>
      </c>
      <c r="E68" s="4">
        <f>400+2500+1000</f>
        <v>3900</v>
      </c>
      <c r="F68" s="1">
        <v>5400</v>
      </c>
      <c r="G68" s="1">
        <f>2500+1500+400</f>
        <v>4400</v>
      </c>
      <c r="H68" s="1">
        <f>400+2500+1000</f>
        <v>3900</v>
      </c>
      <c r="I68" s="1">
        <v>400</v>
      </c>
      <c r="J68" s="1">
        <f>400+2500</f>
        <v>2900</v>
      </c>
      <c r="K68" s="1">
        <f>1500+400+2500</f>
        <v>4400</v>
      </c>
      <c r="L68" s="1">
        <f>5000+400+1000+600</f>
        <v>7000</v>
      </c>
      <c r="M68" s="1">
        <f>400+5000</f>
        <v>5400</v>
      </c>
      <c r="N68" s="1">
        <f>400+2500+1000</f>
        <v>3900</v>
      </c>
      <c r="O68" s="1">
        <v>400</v>
      </c>
      <c r="P68" s="1"/>
      <c r="Q68" s="1"/>
      <c r="R68" s="38" t="s">
        <v>39</v>
      </c>
      <c r="S68" s="4" t="s">
        <v>333</v>
      </c>
      <c r="T68" s="53" t="s">
        <v>334</v>
      </c>
      <c r="U68" s="53" t="s">
        <v>334</v>
      </c>
      <c r="V68" s="53"/>
    </row>
    <row r="69" spans="1:22" ht="18.75" customHeight="1" x14ac:dyDescent="0.3">
      <c r="A69" s="5"/>
      <c r="B69" s="30"/>
      <c r="C69" s="4" t="s">
        <v>56</v>
      </c>
      <c r="D69" s="31">
        <f>SUM(E69:J69)</f>
        <v>7289</v>
      </c>
      <c r="E69" s="4">
        <v>0</v>
      </c>
      <c r="F69" s="1">
        <v>299</v>
      </c>
      <c r="G69" s="1">
        <v>350</v>
      </c>
      <c r="H69" s="1">
        <v>5890</v>
      </c>
      <c r="I69" s="1">
        <v>400</v>
      </c>
      <c r="J69" s="1">
        <v>350</v>
      </c>
      <c r="K69" s="1"/>
      <c r="L69" s="1"/>
      <c r="M69" s="1"/>
      <c r="N69" s="1"/>
      <c r="O69" s="1"/>
      <c r="P69" s="1"/>
      <c r="Q69" s="1"/>
      <c r="R69" s="38" t="s">
        <v>335</v>
      </c>
      <c r="S69" s="1" t="s">
        <v>336</v>
      </c>
      <c r="T69" s="53"/>
      <c r="U69" s="53">
        <v>4.43</v>
      </c>
      <c r="V69" s="53"/>
    </row>
    <row r="70" spans="1:22" ht="18.75" customHeight="1" x14ac:dyDescent="0.3">
      <c r="A70" s="5"/>
      <c r="B70" s="30"/>
      <c r="C70" s="4" t="s">
        <v>141</v>
      </c>
      <c r="D70" s="31">
        <f>SUM(E70:P70)</f>
        <v>0</v>
      </c>
      <c r="E70" s="4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38" t="s">
        <v>337</v>
      </c>
      <c r="S70" s="5" t="s">
        <v>338</v>
      </c>
      <c r="T70" s="72"/>
      <c r="U70" s="72">
        <v>4.5599999999999996</v>
      </c>
      <c r="V70" s="72"/>
    </row>
    <row r="71" spans="1:22" ht="18.75" customHeight="1" x14ac:dyDescent="0.3">
      <c r="A71" s="5"/>
      <c r="B71" s="30"/>
      <c r="C71" s="36" t="s">
        <v>130</v>
      </c>
      <c r="D71" s="31">
        <f>D68-D69-D70</f>
        <v>34711</v>
      </c>
      <c r="E71" s="4" t="s">
        <v>339</v>
      </c>
      <c r="F71" s="1" t="s">
        <v>340</v>
      </c>
      <c r="G71" s="1" t="s">
        <v>41</v>
      </c>
      <c r="H71" s="1" t="s">
        <v>341</v>
      </c>
      <c r="I71" s="1" t="s">
        <v>40</v>
      </c>
      <c r="J71" s="1" t="s">
        <v>342</v>
      </c>
      <c r="K71" s="1" t="s">
        <v>41</v>
      </c>
      <c r="L71" s="1" t="s">
        <v>343</v>
      </c>
      <c r="M71" s="1" t="s">
        <v>344</v>
      </c>
      <c r="N71" s="1" t="s">
        <v>345</v>
      </c>
      <c r="O71" s="1" t="s">
        <v>346</v>
      </c>
      <c r="P71" s="1"/>
      <c r="Q71" s="1"/>
      <c r="R71" s="38"/>
      <c r="S71" s="1"/>
      <c r="T71" s="53"/>
      <c r="U71" s="53"/>
      <c r="V71" s="53"/>
    </row>
    <row r="72" spans="1:22" ht="18.75" customHeight="1" thickBot="1" x14ac:dyDescent="0.35">
      <c r="A72" s="14"/>
      <c r="B72" s="14"/>
      <c r="C72" s="15" t="s">
        <v>46</v>
      </c>
      <c r="D72" s="55"/>
      <c r="E72" s="15" t="s">
        <v>339</v>
      </c>
      <c r="F72" s="2" t="s">
        <v>340</v>
      </c>
      <c r="G72" s="2" t="s">
        <v>41</v>
      </c>
      <c r="H72" s="2" t="s">
        <v>341</v>
      </c>
      <c r="I72" s="2" t="s">
        <v>40</v>
      </c>
      <c r="J72" s="2" t="s">
        <v>342</v>
      </c>
      <c r="K72" s="2" t="s">
        <v>41</v>
      </c>
      <c r="L72" s="2" t="s">
        <v>343</v>
      </c>
      <c r="M72" s="2" t="s">
        <v>344</v>
      </c>
      <c r="N72" s="14"/>
      <c r="O72" s="14"/>
      <c r="P72" s="14"/>
      <c r="Q72" s="14"/>
      <c r="R72" s="61"/>
      <c r="S72" s="14"/>
      <c r="T72" s="73"/>
      <c r="U72" s="73"/>
      <c r="V72" s="73"/>
    </row>
    <row r="73" spans="1:22" ht="18.75" hidden="1" customHeight="1" x14ac:dyDescent="0.3">
      <c r="A73" s="10"/>
      <c r="B73" s="11" t="s">
        <v>42</v>
      </c>
      <c r="C73" s="11" t="s">
        <v>98</v>
      </c>
      <c r="D73" s="74">
        <v>100000</v>
      </c>
      <c r="E73" s="11"/>
      <c r="F73" s="74">
        <v>20000</v>
      </c>
      <c r="G73" s="11"/>
      <c r="H73" s="74">
        <v>30000</v>
      </c>
      <c r="I73" s="11"/>
      <c r="J73" s="74">
        <v>20000</v>
      </c>
      <c r="K73" s="12"/>
      <c r="L73" s="4"/>
      <c r="M73" s="31">
        <v>30000</v>
      </c>
      <c r="N73" s="11"/>
      <c r="O73" s="11"/>
      <c r="P73" s="11"/>
      <c r="Q73" s="11"/>
      <c r="R73" s="11"/>
      <c r="S73" s="11"/>
      <c r="T73" s="13"/>
      <c r="U73" s="13"/>
      <c r="V73" s="13"/>
    </row>
    <row r="74" spans="1:22" ht="18.75" hidden="1" customHeight="1" x14ac:dyDescent="0.3">
      <c r="A74" s="4"/>
      <c r="B74" s="4"/>
      <c r="C74" s="4" t="s">
        <v>56</v>
      </c>
      <c r="D74" s="31">
        <f>SUM(E74:J74)</f>
        <v>0</v>
      </c>
      <c r="E74" s="4"/>
      <c r="F74" s="75">
        <v>0</v>
      </c>
      <c r="G74" s="4"/>
      <c r="H74" s="75">
        <v>0</v>
      </c>
      <c r="I74" s="4"/>
      <c r="J74" s="75">
        <v>0</v>
      </c>
      <c r="K74" s="4"/>
      <c r="L74" s="4"/>
      <c r="M74" s="4"/>
      <c r="N74" s="4"/>
      <c r="O74" s="4"/>
      <c r="P74" s="4"/>
      <c r="Q74" s="4"/>
      <c r="R74" s="4"/>
      <c r="S74" s="4"/>
      <c r="T74" s="9"/>
      <c r="U74" s="9"/>
      <c r="V74" s="9"/>
    </row>
    <row r="75" spans="1:22" ht="18.75" hidden="1" customHeight="1" x14ac:dyDescent="0.3">
      <c r="A75" s="4"/>
      <c r="B75" s="4"/>
      <c r="C75" s="4" t="s">
        <v>141</v>
      </c>
      <c r="D75" s="31">
        <f>SUM(E75:P75)</f>
        <v>40000</v>
      </c>
      <c r="E75" s="4"/>
      <c r="F75" s="4"/>
      <c r="G75" s="4"/>
      <c r="H75" s="4"/>
      <c r="I75" s="4"/>
      <c r="J75" s="4"/>
      <c r="K75" s="31">
        <v>40000</v>
      </c>
      <c r="L75" s="4"/>
      <c r="M75" s="4"/>
      <c r="N75" s="4"/>
      <c r="O75" s="4"/>
      <c r="P75" s="4"/>
      <c r="Q75" s="4"/>
      <c r="R75" s="4"/>
      <c r="S75" s="4"/>
      <c r="T75" s="9"/>
      <c r="U75" s="9"/>
      <c r="V75" s="9"/>
    </row>
    <row r="76" spans="1:22" ht="18.75" hidden="1" customHeight="1" x14ac:dyDescent="0.3">
      <c r="A76" s="5"/>
      <c r="B76" s="4"/>
      <c r="C76" s="36" t="s">
        <v>130</v>
      </c>
      <c r="D76" s="31">
        <f>D73-D74-D75</f>
        <v>60000</v>
      </c>
      <c r="E76" s="4"/>
      <c r="F76" s="1" t="s">
        <v>347</v>
      </c>
      <c r="G76" s="4"/>
      <c r="H76" s="1" t="s">
        <v>348</v>
      </c>
      <c r="I76" s="4"/>
      <c r="J76" s="1" t="s">
        <v>349</v>
      </c>
      <c r="K76" s="4"/>
      <c r="L76" s="4"/>
      <c r="M76" s="4" t="s">
        <v>43</v>
      </c>
      <c r="N76" s="4"/>
      <c r="O76" s="4"/>
      <c r="P76" s="4"/>
      <c r="Q76" s="4"/>
      <c r="R76" s="4"/>
      <c r="S76" s="4"/>
      <c r="T76" s="9"/>
      <c r="U76" s="9"/>
      <c r="V76" s="9"/>
    </row>
    <row r="77" spans="1:22" ht="18.75" hidden="1" customHeight="1" x14ac:dyDescent="0.3">
      <c r="A77" s="14"/>
      <c r="B77" s="15"/>
      <c r="C77" s="15" t="s">
        <v>46</v>
      </c>
      <c r="D77" s="15"/>
      <c r="E77" s="15"/>
      <c r="F77" s="2" t="s">
        <v>350</v>
      </c>
      <c r="G77" s="15"/>
      <c r="H77" s="2" t="s">
        <v>351</v>
      </c>
      <c r="I77" s="15"/>
      <c r="J77" s="2" t="s">
        <v>350</v>
      </c>
      <c r="K77" s="2" t="s">
        <v>575</v>
      </c>
      <c r="L77" s="15"/>
      <c r="M77" s="15" t="s">
        <v>352</v>
      </c>
      <c r="N77" s="15"/>
      <c r="O77" s="15"/>
      <c r="P77" s="15"/>
      <c r="Q77" s="15"/>
      <c r="R77" s="15"/>
      <c r="S77" s="15"/>
      <c r="T77" s="16"/>
      <c r="U77" s="16"/>
      <c r="V77" s="16"/>
    </row>
    <row r="78" spans="1:22" ht="18.75" customHeight="1" thickTop="1" x14ac:dyDescent="0.3">
      <c r="A78" s="26"/>
      <c r="B78" s="27" t="s">
        <v>353</v>
      </c>
      <c r="C78" s="28"/>
      <c r="D78" s="29">
        <f>SUM(D79:D86)</f>
        <v>86000</v>
      </c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1"/>
      <c r="S78" s="21"/>
      <c r="T78" s="21" t="s">
        <v>354</v>
      </c>
      <c r="U78" s="21"/>
      <c r="V78" s="21"/>
    </row>
    <row r="79" spans="1:22" ht="18.75" customHeight="1" x14ac:dyDescent="0.3">
      <c r="A79" s="5">
        <v>13</v>
      </c>
      <c r="B79" s="30" t="s">
        <v>50</v>
      </c>
      <c r="C79" s="4" t="s">
        <v>45</v>
      </c>
      <c r="D79" s="31">
        <v>6000</v>
      </c>
      <c r="E79" s="4"/>
      <c r="F79" s="1"/>
      <c r="G79" s="1"/>
      <c r="H79" s="1"/>
      <c r="I79" s="1"/>
      <c r="J79" s="1"/>
      <c r="K79" s="1"/>
      <c r="L79" s="1">
        <v>6000</v>
      </c>
      <c r="M79" s="1"/>
      <c r="N79" s="1"/>
      <c r="O79" s="1"/>
      <c r="P79" s="1"/>
      <c r="Q79" s="1"/>
      <c r="R79" s="1" t="s">
        <v>355</v>
      </c>
      <c r="S79" s="1"/>
      <c r="T79" s="53" t="s">
        <v>356</v>
      </c>
      <c r="U79" s="53">
        <v>100</v>
      </c>
      <c r="V79" s="53"/>
    </row>
    <row r="80" spans="1:22" ht="18.75" customHeight="1" x14ac:dyDescent="0.3">
      <c r="A80" s="5"/>
      <c r="B80" s="30"/>
      <c r="C80" s="4" t="s">
        <v>84</v>
      </c>
      <c r="D80" s="31"/>
      <c r="E80" s="4"/>
      <c r="F80" s="1"/>
      <c r="G80" s="1"/>
      <c r="H80" s="1"/>
      <c r="I80" s="1"/>
      <c r="J80" s="1"/>
      <c r="K80" s="1"/>
      <c r="L80" s="1" t="s">
        <v>357</v>
      </c>
      <c r="M80" s="5"/>
      <c r="N80" s="1"/>
      <c r="O80" s="1"/>
      <c r="P80" s="1"/>
      <c r="Q80" s="1"/>
      <c r="R80" s="1" t="s">
        <v>358</v>
      </c>
      <c r="S80" s="1"/>
      <c r="T80" s="53">
        <v>5</v>
      </c>
      <c r="U80" s="53">
        <v>5</v>
      </c>
      <c r="V80" s="53"/>
    </row>
    <row r="81" spans="1:22" ht="18.75" customHeight="1" thickBot="1" x14ac:dyDescent="0.35">
      <c r="A81" s="14"/>
      <c r="B81" s="43"/>
      <c r="C81" s="15" t="s">
        <v>46</v>
      </c>
      <c r="D81" s="55"/>
      <c r="E81" s="15"/>
      <c r="F81" s="2"/>
      <c r="G81" s="2"/>
      <c r="H81" s="2"/>
      <c r="I81" s="2"/>
      <c r="J81" s="2"/>
      <c r="K81" s="2"/>
      <c r="L81" s="2"/>
      <c r="M81" s="14"/>
      <c r="N81" s="2"/>
      <c r="O81" s="2"/>
      <c r="P81" s="2"/>
      <c r="Q81" s="2"/>
      <c r="R81" s="2"/>
      <c r="S81" s="2"/>
      <c r="T81" s="44"/>
      <c r="U81" s="44"/>
      <c r="V81" s="44"/>
    </row>
    <row r="82" spans="1:22" ht="18.75" hidden="1" customHeight="1" x14ac:dyDescent="0.3">
      <c r="A82" s="5"/>
      <c r="B82" s="30" t="s">
        <v>44</v>
      </c>
      <c r="C82" s="4" t="s">
        <v>45</v>
      </c>
      <c r="D82" s="31">
        <v>40000</v>
      </c>
      <c r="E82" s="4"/>
      <c r="F82" s="1"/>
      <c r="G82" s="1"/>
      <c r="H82" s="1"/>
      <c r="I82" s="1"/>
      <c r="J82" s="1">
        <v>20000</v>
      </c>
      <c r="K82" s="1"/>
      <c r="L82" s="1">
        <v>20000</v>
      </c>
      <c r="M82" s="1"/>
      <c r="N82" s="1"/>
      <c r="O82" s="1"/>
      <c r="P82" s="1"/>
      <c r="Q82" s="1"/>
      <c r="R82" s="1"/>
      <c r="S82" s="1"/>
      <c r="T82" s="53" t="s">
        <v>359</v>
      </c>
      <c r="U82" s="53"/>
      <c r="V82" s="53"/>
    </row>
    <row r="83" spans="1:22" ht="18.75" hidden="1" customHeight="1" x14ac:dyDescent="0.3">
      <c r="A83" s="5"/>
      <c r="B83" s="30"/>
      <c r="C83" s="4" t="s">
        <v>56</v>
      </c>
      <c r="D83" s="31">
        <f>SUM(E83:J83)</f>
        <v>0</v>
      </c>
      <c r="E83" s="4"/>
      <c r="F83" s="1"/>
      <c r="G83" s="1"/>
      <c r="H83" s="1"/>
      <c r="I83" s="1"/>
      <c r="J83" s="36">
        <v>0</v>
      </c>
      <c r="K83" s="1"/>
      <c r="L83" s="36"/>
      <c r="M83" s="1"/>
      <c r="N83" s="1"/>
      <c r="O83" s="1"/>
      <c r="P83" s="1"/>
      <c r="Q83" s="1"/>
      <c r="R83" s="1"/>
      <c r="S83" s="1"/>
      <c r="T83" s="53"/>
      <c r="U83" s="53"/>
      <c r="V83" s="53"/>
    </row>
    <row r="84" spans="1:22" ht="18.75" hidden="1" customHeight="1" x14ac:dyDescent="0.3">
      <c r="A84" s="5"/>
      <c r="B84" s="30"/>
      <c r="C84" s="4" t="s">
        <v>141</v>
      </c>
      <c r="D84" s="31">
        <f>SUM(E84:P84)</f>
        <v>20000</v>
      </c>
      <c r="E84" s="4"/>
      <c r="F84" s="1"/>
      <c r="G84" s="1"/>
      <c r="H84" s="1"/>
      <c r="I84" s="1"/>
      <c r="J84" s="36"/>
      <c r="K84" s="1"/>
      <c r="L84" s="36"/>
      <c r="M84" s="1"/>
      <c r="N84" s="1">
        <v>20000</v>
      </c>
      <c r="O84" s="1"/>
      <c r="P84" s="1"/>
      <c r="Q84" s="1"/>
      <c r="R84" s="1"/>
      <c r="S84" s="1"/>
      <c r="T84" s="53"/>
      <c r="U84" s="53"/>
      <c r="V84" s="53"/>
    </row>
    <row r="85" spans="1:22" ht="18.75" hidden="1" customHeight="1" x14ac:dyDescent="0.3">
      <c r="A85" s="5"/>
      <c r="B85" s="30"/>
      <c r="C85" s="36" t="s">
        <v>130</v>
      </c>
      <c r="D85" s="31">
        <f>D82-D83-D84</f>
        <v>20000</v>
      </c>
      <c r="E85" s="4"/>
      <c r="F85" s="1"/>
      <c r="G85" s="1"/>
      <c r="H85" s="1"/>
      <c r="I85" s="1"/>
      <c r="J85" s="36"/>
      <c r="K85" s="1"/>
      <c r="L85" s="36"/>
      <c r="M85" s="1"/>
      <c r="N85" s="1"/>
      <c r="O85" s="1"/>
      <c r="P85" s="1"/>
      <c r="Q85" s="1"/>
      <c r="R85" s="1"/>
      <c r="S85" s="1"/>
      <c r="T85" s="53"/>
      <c r="U85" s="53"/>
      <c r="V85" s="53"/>
    </row>
    <row r="86" spans="1:22" ht="18.75" hidden="1" customHeight="1" x14ac:dyDescent="0.3">
      <c r="A86" s="14"/>
      <c r="B86" s="43"/>
      <c r="C86" s="15" t="s">
        <v>46</v>
      </c>
      <c r="D86" s="55"/>
      <c r="E86" s="15"/>
      <c r="F86" s="2"/>
      <c r="G86" s="2"/>
      <c r="H86" s="2"/>
      <c r="I86" s="2"/>
      <c r="J86" s="41" t="s">
        <v>47</v>
      </c>
      <c r="K86" s="2"/>
      <c r="L86" s="41" t="s">
        <v>48</v>
      </c>
      <c r="M86" s="2"/>
      <c r="N86" s="2"/>
      <c r="O86" s="2"/>
      <c r="P86" s="2"/>
      <c r="Q86" s="2"/>
      <c r="R86" s="2"/>
      <c r="S86" s="2"/>
      <c r="T86" s="44"/>
      <c r="U86" s="44"/>
      <c r="V86" s="44"/>
    </row>
    <row r="87" spans="1:22" ht="18.75" customHeight="1" thickTop="1" x14ac:dyDescent="0.3">
      <c r="A87" s="26"/>
      <c r="B87" s="76" t="s">
        <v>49</v>
      </c>
      <c r="C87" s="28"/>
      <c r="D87" s="29">
        <f>SUM(D88:D96)</f>
        <v>189000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1"/>
      <c r="S87" s="28"/>
      <c r="T87" s="21"/>
      <c r="U87" s="21"/>
      <c r="V87" s="21"/>
    </row>
    <row r="88" spans="1:22" ht="18.75" customHeight="1" x14ac:dyDescent="0.3">
      <c r="A88" s="5">
        <v>14</v>
      </c>
      <c r="B88" s="30" t="s">
        <v>50</v>
      </c>
      <c r="C88" s="4" t="s">
        <v>51</v>
      </c>
      <c r="D88" s="31">
        <v>14500</v>
      </c>
      <c r="E88" s="4"/>
      <c r="F88" s="77"/>
      <c r="G88" s="1"/>
      <c r="H88" s="1"/>
      <c r="I88" s="1"/>
      <c r="J88" s="1">
        <v>7250</v>
      </c>
      <c r="K88" s="1"/>
      <c r="L88" s="1"/>
      <c r="M88" s="1">
        <v>7250</v>
      </c>
      <c r="N88" s="1"/>
      <c r="O88" s="36"/>
      <c r="P88" s="1"/>
      <c r="Q88" s="1"/>
      <c r="R88" s="1" t="s">
        <v>52</v>
      </c>
      <c r="S88" s="1" t="s">
        <v>360</v>
      </c>
      <c r="T88" s="53"/>
      <c r="U88" s="53">
        <v>50</v>
      </c>
      <c r="V88" s="53"/>
    </row>
    <row r="89" spans="1:22" ht="18.75" customHeight="1" x14ac:dyDescent="0.3">
      <c r="A89" s="5"/>
      <c r="B89" s="30"/>
      <c r="C89" s="4" t="s">
        <v>56</v>
      </c>
      <c r="D89" s="31">
        <f>SUM(E89:J89)</f>
        <v>0</v>
      </c>
      <c r="E89" s="4"/>
      <c r="F89" s="1"/>
      <c r="G89" s="1"/>
      <c r="H89" s="1"/>
      <c r="I89" s="1"/>
      <c r="J89" s="1">
        <v>0</v>
      </c>
      <c r="K89" s="1"/>
      <c r="L89" s="1"/>
      <c r="M89" s="1"/>
      <c r="N89" s="1"/>
      <c r="O89" s="1"/>
      <c r="P89" s="1"/>
      <c r="Q89" s="1"/>
      <c r="R89" s="1" t="s">
        <v>54</v>
      </c>
      <c r="S89" s="1" t="s">
        <v>361</v>
      </c>
      <c r="T89" s="22"/>
      <c r="U89" s="53" t="s">
        <v>362</v>
      </c>
      <c r="V89" s="22" t="s">
        <v>53</v>
      </c>
    </row>
    <row r="90" spans="1:22" ht="18.75" customHeight="1" x14ac:dyDescent="0.3">
      <c r="A90" s="5"/>
      <c r="B90" s="30"/>
      <c r="C90" s="4" t="s">
        <v>141</v>
      </c>
      <c r="D90" s="31">
        <f>SUM(E90:P90)</f>
        <v>14500</v>
      </c>
      <c r="E90" s="4"/>
      <c r="F90" s="1"/>
      <c r="G90" s="1"/>
      <c r="H90" s="1"/>
      <c r="I90" s="1"/>
      <c r="J90" s="1"/>
      <c r="K90" s="1"/>
      <c r="L90" s="1">
        <v>2000</v>
      </c>
      <c r="M90" s="1"/>
      <c r="N90" s="1"/>
      <c r="O90" s="1"/>
      <c r="P90" s="1">
        <f>14500-L90</f>
        <v>12500</v>
      </c>
      <c r="Q90" s="1"/>
      <c r="R90" s="1"/>
      <c r="S90" s="1"/>
      <c r="T90" s="22"/>
      <c r="U90" s="22"/>
      <c r="V90" s="22"/>
    </row>
    <row r="91" spans="1:22" ht="18.75" customHeight="1" x14ac:dyDescent="0.3">
      <c r="A91" s="5"/>
      <c r="B91" s="30"/>
      <c r="C91" s="36" t="s">
        <v>130</v>
      </c>
      <c r="D91" s="31">
        <f>D88-D89-D90</f>
        <v>0</v>
      </c>
      <c r="E91" s="4"/>
      <c r="F91" s="1"/>
      <c r="G91" s="1"/>
      <c r="H91" s="1"/>
      <c r="I91" s="1"/>
      <c r="J91" s="1" t="s">
        <v>363</v>
      </c>
      <c r="K91" s="1"/>
      <c r="L91" s="1"/>
      <c r="M91" s="1" t="s">
        <v>364</v>
      </c>
      <c r="N91" s="1"/>
      <c r="O91" s="1"/>
      <c r="P91" s="1"/>
      <c r="Q91" s="1"/>
      <c r="R91" s="1"/>
      <c r="S91" s="1"/>
      <c r="T91" s="22"/>
      <c r="U91" s="22"/>
      <c r="V91" s="22"/>
    </row>
    <row r="92" spans="1:22" ht="18.75" customHeight="1" thickBot="1" x14ac:dyDescent="0.35">
      <c r="A92" s="14"/>
      <c r="B92" s="43"/>
      <c r="C92" s="15" t="s">
        <v>46</v>
      </c>
      <c r="D92" s="55"/>
      <c r="E92" s="15"/>
      <c r="F92" s="2"/>
      <c r="G92" s="2"/>
      <c r="H92" s="2"/>
      <c r="I92" s="2"/>
      <c r="J92" s="2" t="s">
        <v>365</v>
      </c>
      <c r="K92" s="2"/>
      <c r="L92" s="2"/>
      <c r="M92" s="2" t="s">
        <v>366</v>
      </c>
      <c r="N92" s="2"/>
      <c r="O92" s="2"/>
      <c r="P92" s="2"/>
      <c r="Q92" s="2"/>
      <c r="R92" s="2"/>
      <c r="S92" s="2"/>
      <c r="T92" s="44"/>
      <c r="U92" s="44"/>
      <c r="V92" s="44"/>
    </row>
    <row r="93" spans="1:22" ht="18.75" hidden="1" customHeight="1" x14ac:dyDescent="0.3">
      <c r="A93" s="5"/>
      <c r="B93" s="30" t="s">
        <v>367</v>
      </c>
      <c r="C93" s="4" t="s">
        <v>55</v>
      </c>
      <c r="D93" s="31">
        <v>80000</v>
      </c>
      <c r="E93" s="4"/>
      <c r="F93" s="1"/>
      <c r="G93" s="1">
        <v>40000</v>
      </c>
      <c r="H93" s="1"/>
      <c r="I93" s="1"/>
      <c r="J93" s="1">
        <v>40000</v>
      </c>
      <c r="K93" s="1"/>
      <c r="L93" s="1"/>
      <c r="M93" s="1"/>
      <c r="N93" s="1"/>
      <c r="O93" s="1"/>
      <c r="P93" s="1"/>
      <c r="Q93" s="1"/>
      <c r="R93" s="1"/>
      <c r="S93" s="1" t="s">
        <v>368</v>
      </c>
      <c r="T93" s="53"/>
      <c r="U93" s="53"/>
      <c r="V93" s="53"/>
    </row>
    <row r="94" spans="1:22" ht="18.75" hidden="1" customHeight="1" x14ac:dyDescent="0.3">
      <c r="A94" s="5"/>
      <c r="B94" s="30"/>
      <c r="C94" s="4" t="s">
        <v>56</v>
      </c>
      <c r="D94" s="31">
        <f>SUM(E94:J94)</f>
        <v>0</v>
      </c>
      <c r="E94" s="4"/>
      <c r="F94" s="1"/>
      <c r="G94" s="1">
        <v>0</v>
      </c>
      <c r="H94" s="1"/>
      <c r="I94" s="1"/>
      <c r="J94" s="1">
        <v>0</v>
      </c>
      <c r="K94" s="1"/>
      <c r="L94" s="1"/>
      <c r="M94" s="1"/>
      <c r="N94" s="1"/>
      <c r="O94" s="1"/>
      <c r="P94" s="1"/>
      <c r="Q94" s="1"/>
      <c r="R94" s="1"/>
      <c r="S94" s="1"/>
      <c r="T94" s="53"/>
      <c r="U94" s="53"/>
      <c r="V94" s="53"/>
    </row>
    <row r="95" spans="1:22" ht="18.75" hidden="1" customHeight="1" x14ac:dyDescent="0.3">
      <c r="A95" s="5"/>
      <c r="B95" s="30"/>
      <c r="C95" s="4" t="s">
        <v>141</v>
      </c>
      <c r="D95" s="31">
        <f>SUM(E95:P95)</f>
        <v>80000</v>
      </c>
      <c r="E95" s="4"/>
      <c r="F95" s="1"/>
      <c r="G95" s="1"/>
      <c r="H95" s="1"/>
      <c r="I95" s="1"/>
      <c r="J95" s="1"/>
      <c r="K95" s="1"/>
      <c r="L95" s="1">
        <v>60000</v>
      </c>
      <c r="M95" s="1"/>
      <c r="N95" s="1"/>
      <c r="O95" s="1"/>
      <c r="P95" s="1">
        <v>20000</v>
      </c>
      <c r="Q95" s="1"/>
      <c r="R95" s="1"/>
      <c r="S95" s="1"/>
      <c r="T95" s="53"/>
      <c r="U95" s="53"/>
      <c r="V95" s="53"/>
    </row>
    <row r="96" spans="1:22" ht="18.75" hidden="1" customHeight="1" x14ac:dyDescent="0.3">
      <c r="A96" s="5"/>
      <c r="B96" s="30"/>
      <c r="C96" s="36" t="s">
        <v>130</v>
      </c>
      <c r="D96" s="31">
        <f>D93-D94-D95</f>
        <v>0</v>
      </c>
      <c r="E96" s="4"/>
      <c r="F96" s="1"/>
      <c r="G96" s="6" t="s">
        <v>369</v>
      </c>
      <c r="H96" s="1"/>
      <c r="I96" s="1"/>
      <c r="J96" s="6" t="s">
        <v>369</v>
      </c>
      <c r="K96" s="1"/>
      <c r="L96" s="1"/>
      <c r="M96" s="1"/>
      <c r="N96" s="1"/>
      <c r="O96" s="1"/>
      <c r="P96" s="1"/>
      <c r="Q96" s="1"/>
      <c r="R96" s="1"/>
      <c r="S96" s="1"/>
      <c r="T96" s="53"/>
      <c r="U96" s="53"/>
      <c r="V96" s="53"/>
    </row>
    <row r="97" spans="1:22" ht="18.75" hidden="1" customHeight="1" x14ac:dyDescent="0.3">
      <c r="A97" s="14"/>
      <c r="B97" s="43"/>
      <c r="C97" s="15" t="s">
        <v>46</v>
      </c>
      <c r="D97" s="55"/>
      <c r="E97" s="87" t="s">
        <v>370</v>
      </c>
      <c r="F97" s="88"/>
      <c r="G97" s="88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2"/>
      <c r="S97" s="15"/>
      <c r="T97" s="78"/>
      <c r="U97" s="78"/>
      <c r="V97" s="78"/>
    </row>
    <row r="98" spans="1:22" ht="18.75" customHeight="1" thickTop="1" x14ac:dyDescent="0.3">
      <c r="A98" s="26"/>
      <c r="B98" s="27" t="s">
        <v>57</v>
      </c>
      <c r="C98" s="28"/>
      <c r="D98" s="29">
        <f>SUM(D99:D112)</f>
        <v>234000</v>
      </c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1"/>
      <c r="S98" s="28"/>
      <c r="T98" s="21"/>
      <c r="U98" s="21"/>
      <c r="V98" s="21"/>
    </row>
    <row r="99" spans="1:22" ht="18.75" customHeight="1" x14ac:dyDescent="0.3">
      <c r="A99" s="5">
        <v>15</v>
      </c>
      <c r="B99" s="30" t="s">
        <v>50</v>
      </c>
      <c r="C99" s="4" t="s">
        <v>60</v>
      </c>
      <c r="D99" s="31">
        <v>15000</v>
      </c>
      <c r="E99" s="4"/>
      <c r="F99" s="1"/>
      <c r="G99" s="1"/>
      <c r="H99" s="1"/>
      <c r="I99" s="1"/>
      <c r="J99" s="5"/>
      <c r="K99" s="1">
        <v>7500</v>
      </c>
      <c r="L99" s="1"/>
      <c r="M99" s="5"/>
      <c r="N99" s="1">
        <v>7500</v>
      </c>
      <c r="O99" s="1"/>
      <c r="P99" s="1"/>
      <c r="Q99" s="1"/>
      <c r="R99" s="1" t="s">
        <v>371</v>
      </c>
      <c r="S99" s="1" t="s">
        <v>372</v>
      </c>
      <c r="T99" s="53"/>
      <c r="U99" s="53" t="s">
        <v>373</v>
      </c>
      <c r="V99" s="53" t="s">
        <v>374</v>
      </c>
    </row>
    <row r="100" spans="1:22" ht="18.75" customHeight="1" x14ac:dyDescent="0.3">
      <c r="A100" s="5"/>
      <c r="B100" s="30"/>
      <c r="C100" s="4" t="s">
        <v>56</v>
      </c>
      <c r="D100" s="31">
        <f>SUM(E100:J100)</f>
        <v>0</v>
      </c>
      <c r="E100" s="4"/>
      <c r="F100" s="1"/>
      <c r="G100" s="1"/>
      <c r="H100" s="1"/>
      <c r="I100" s="3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53"/>
      <c r="U100" s="53"/>
      <c r="V100" s="53"/>
    </row>
    <row r="101" spans="1:22" ht="18.75" customHeight="1" x14ac:dyDescent="0.3">
      <c r="A101" s="5"/>
      <c r="B101" s="30"/>
      <c r="C101" s="4" t="s">
        <v>141</v>
      </c>
      <c r="D101" s="31">
        <f>SUM(E101:P101)</f>
        <v>0</v>
      </c>
      <c r="E101" s="4"/>
      <c r="F101" s="1"/>
      <c r="G101" s="1"/>
      <c r="H101" s="1"/>
      <c r="I101" s="3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53"/>
      <c r="U101" s="53"/>
      <c r="V101" s="53"/>
    </row>
    <row r="102" spans="1:22" ht="18.75" customHeight="1" x14ac:dyDescent="0.3">
      <c r="A102" s="5"/>
      <c r="B102" s="30"/>
      <c r="C102" s="36" t="s">
        <v>130</v>
      </c>
      <c r="D102" s="31">
        <f>D99-D100-D101</f>
        <v>15000</v>
      </c>
      <c r="E102" s="4"/>
      <c r="F102" s="1"/>
      <c r="G102" s="1"/>
      <c r="H102" s="1"/>
      <c r="I102" s="36"/>
      <c r="J102" s="1"/>
      <c r="K102" s="1" t="s">
        <v>375</v>
      </c>
      <c r="L102" s="1"/>
      <c r="M102" s="1"/>
      <c r="N102" s="1" t="s">
        <v>58</v>
      </c>
      <c r="O102" s="1"/>
      <c r="P102" s="1"/>
      <c r="Q102" s="1"/>
      <c r="R102" s="1"/>
      <c r="S102" s="1"/>
      <c r="T102" s="53"/>
      <c r="U102" s="53"/>
      <c r="V102" s="53"/>
    </row>
    <row r="103" spans="1:22" ht="18.75" customHeight="1" thickBot="1" x14ac:dyDescent="0.35">
      <c r="A103" s="14"/>
      <c r="B103" s="43"/>
      <c r="C103" s="15" t="s">
        <v>46</v>
      </c>
      <c r="D103" s="55"/>
      <c r="E103" s="15"/>
      <c r="F103" s="2"/>
      <c r="G103" s="2"/>
      <c r="H103" s="2"/>
      <c r="I103" s="41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44"/>
      <c r="U103" s="44"/>
      <c r="V103" s="44"/>
    </row>
    <row r="104" spans="1:22" ht="18.75" customHeight="1" thickTop="1" x14ac:dyDescent="0.3">
      <c r="A104" s="4">
        <v>16</v>
      </c>
      <c r="B104" s="4" t="s">
        <v>376</v>
      </c>
      <c r="C104" s="4" t="s">
        <v>60</v>
      </c>
      <c r="D104" s="4">
        <v>12000</v>
      </c>
      <c r="E104" s="4"/>
      <c r="F104" s="4">
        <v>4000</v>
      </c>
      <c r="G104" s="4"/>
      <c r="H104" s="4"/>
      <c r="I104" s="4">
        <v>4000</v>
      </c>
      <c r="J104" s="4"/>
      <c r="K104" s="4"/>
      <c r="L104" s="4"/>
      <c r="M104" s="4">
        <v>4000</v>
      </c>
      <c r="N104" s="4"/>
      <c r="O104" s="4"/>
      <c r="P104" s="4"/>
      <c r="Q104" s="4"/>
      <c r="R104" s="1" t="s">
        <v>377</v>
      </c>
      <c r="S104" s="4"/>
      <c r="T104" s="67"/>
      <c r="U104" s="68" t="s">
        <v>378</v>
      </c>
      <c r="V104" s="67"/>
    </row>
    <row r="105" spans="1:22" ht="18.75" customHeight="1" x14ac:dyDescent="0.3">
      <c r="A105" s="4"/>
      <c r="B105" s="4"/>
      <c r="C105" s="4" t="s">
        <v>56</v>
      </c>
      <c r="D105" s="31">
        <f>SUM(E105:J105)</f>
        <v>0</v>
      </c>
      <c r="E105" s="4"/>
      <c r="F105" s="4">
        <v>0</v>
      </c>
      <c r="G105" s="4"/>
      <c r="H105" s="4"/>
      <c r="I105" s="4">
        <v>0</v>
      </c>
      <c r="J105" s="4"/>
      <c r="K105" s="4"/>
      <c r="L105" s="4"/>
      <c r="M105" s="4"/>
      <c r="N105" s="4"/>
      <c r="O105" s="4"/>
      <c r="P105" s="4"/>
      <c r="Q105" s="4"/>
      <c r="R105" s="3" t="s">
        <v>379</v>
      </c>
      <c r="S105" s="4"/>
      <c r="T105" s="67"/>
      <c r="U105" s="68" t="s">
        <v>380</v>
      </c>
      <c r="V105" s="67"/>
    </row>
    <row r="106" spans="1:22" ht="18.75" customHeight="1" x14ac:dyDescent="0.3">
      <c r="A106" s="4"/>
      <c r="B106" s="4"/>
      <c r="C106" s="4" t="s">
        <v>141</v>
      </c>
      <c r="D106" s="31">
        <f>SUM(E106:P106)</f>
        <v>0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1"/>
      <c r="S106" s="4"/>
      <c r="T106" s="67"/>
      <c r="U106" s="67"/>
      <c r="V106" s="67"/>
    </row>
    <row r="107" spans="1:22" ht="18.75" customHeight="1" x14ac:dyDescent="0.3">
      <c r="A107" s="5"/>
      <c r="B107" s="5"/>
      <c r="C107" s="36" t="s">
        <v>130</v>
      </c>
      <c r="D107" s="31">
        <f>D104-D105-D106</f>
        <v>12000</v>
      </c>
      <c r="E107" s="5"/>
      <c r="F107" s="5" t="s">
        <v>381</v>
      </c>
      <c r="G107" s="5"/>
      <c r="H107" s="5"/>
      <c r="I107" s="5" t="s">
        <v>382</v>
      </c>
      <c r="J107" s="5"/>
      <c r="K107" s="5"/>
      <c r="L107" s="5"/>
      <c r="M107" s="5" t="s">
        <v>383</v>
      </c>
      <c r="N107" s="5"/>
      <c r="O107" s="5"/>
      <c r="P107" s="5"/>
      <c r="Q107" s="5"/>
      <c r="R107" s="3"/>
      <c r="S107" s="5"/>
      <c r="T107" s="72"/>
      <c r="U107" s="72"/>
      <c r="V107" s="72"/>
    </row>
    <row r="108" spans="1:22" ht="18.75" customHeight="1" thickBot="1" x14ac:dyDescent="0.35">
      <c r="A108" s="14"/>
      <c r="B108" s="14"/>
      <c r="C108" s="15" t="s">
        <v>46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57"/>
      <c r="S108" s="14"/>
      <c r="T108" s="73"/>
      <c r="U108" s="73"/>
      <c r="V108" s="73"/>
    </row>
    <row r="109" spans="1:22" ht="18.75" hidden="1" customHeight="1" x14ac:dyDescent="0.3">
      <c r="A109" s="5"/>
      <c r="B109" s="1" t="s">
        <v>59</v>
      </c>
      <c r="C109" s="4" t="s">
        <v>60</v>
      </c>
      <c r="D109" s="31">
        <v>90000</v>
      </c>
      <c r="E109" s="4"/>
      <c r="F109" s="1"/>
      <c r="G109" s="1"/>
      <c r="H109" s="1"/>
      <c r="I109" s="1"/>
      <c r="J109" s="1">
        <v>60000</v>
      </c>
      <c r="K109" s="1"/>
      <c r="L109" s="1"/>
      <c r="M109" s="1"/>
      <c r="N109" s="1"/>
      <c r="O109" s="1">
        <v>30000</v>
      </c>
      <c r="P109" s="5"/>
      <c r="Q109" s="5"/>
      <c r="R109" s="3"/>
      <c r="S109" s="5"/>
      <c r="T109" s="72"/>
      <c r="U109" s="72"/>
      <c r="V109" s="72"/>
    </row>
    <row r="110" spans="1:22" ht="18.75" hidden="1" customHeight="1" x14ac:dyDescent="0.3">
      <c r="A110" s="5"/>
      <c r="B110" s="1"/>
      <c r="C110" s="4" t="s">
        <v>56</v>
      </c>
      <c r="D110" s="31">
        <f>SUM(E110:J110)</f>
        <v>0</v>
      </c>
      <c r="E110" s="4"/>
      <c r="F110" s="1"/>
      <c r="G110" s="1"/>
      <c r="H110" s="1"/>
      <c r="I110" s="1"/>
      <c r="J110" s="1">
        <v>0</v>
      </c>
      <c r="K110" s="1"/>
      <c r="L110" s="1"/>
      <c r="M110" s="1"/>
      <c r="N110" s="1"/>
      <c r="O110" s="1"/>
      <c r="P110" s="1"/>
      <c r="Q110" s="1"/>
      <c r="R110" s="1"/>
      <c r="S110" s="1"/>
      <c r="T110" s="53"/>
      <c r="U110" s="53"/>
      <c r="V110" s="53"/>
    </row>
    <row r="111" spans="1:22" ht="18.75" hidden="1" customHeight="1" x14ac:dyDescent="0.3">
      <c r="A111" s="5"/>
      <c r="B111" s="1"/>
      <c r="C111" s="4" t="s">
        <v>141</v>
      </c>
      <c r="D111" s="31">
        <f>SUM(E111:P111)</f>
        <v>0</v>
      </c>
      <c r="E111" s="4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53"/>
      <c r="U111" s="53"/>
      <c r="V111" s="53"/>
    </row>
    <row r="112" spans="1:22" ht="18.75" hidden="1" customHeight="1" x14ac:dyDescent="0.3">
      <c r="A112" s="5"/>
      <c r="B112" s="1"/>
      <c r="C112" s="36" t="s">
        <v>130</v>
      </c>
      <c r="D112" s="31">
        <f>D109-D110-D111</f>
        <v>90000</v>
      </c>
      <c r="E112" s="4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53"/>
      <c r="U112" s="53"/>
      <c r="V112" s="53"/>
    </row>
    <row r="113" spans="1:22" ht="18.75" hidden="1" customHeight="1" x14ac:dyDescent="0.3">
      <c r="A113" s="14"/>
      <c r="B113" s="2"/>
      <c r="C113" s="15" t="s">
        <v>46</v>
      </c>
      <c r="D113" s="55"/>
      <c r="E113" s="2" t="s">
        <v>384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44"/>
      <c r="U113" s="44"/>
      <c r="V113" s="44"/>
    </row>
    <row r="114" spans="1:22" ht="18.75" customHeight="1" thickTop="1" x14ac:dyDescent="0.3">
      <c r="A114" s="26"/>
      <c r="B114" s="27" t="s">
        <v>61</v>
      </c>
      <c r="C114" s="28"/>
      <c r="D114" s="29">
        <f>SUM(D115:D123)</f>
        <v>342000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1"/>
      <c r="S114" s="28"/>
      <c r="T114" s="21"/>
      <c r="U114" s="21"/>
      <c r="V114" s="21"/>
    </row>
    <row r="115" spans="1:22" ht="18.75" customHeight="1" x14ac:dyDescent="0.3">
      <c r="A115" s="5">
        <v>17</v>
      </c>
      <c r="B115" s="30" t="s">
        <v>62</v>
      </c>
      <c r="C115" s="4" t="s">
        <v>63</v>
      </c>
      <c r="D115" s="31">
        <v>71000</v>
      </c>
      <c r="E115" s="1"/>
      <c r="F115" s="1"/>
      <c r="G115" s="1"/>
      <c r="H115" s="1">
        <v>2100</v>
      </c>
      <c r="I115" s="1">
        <v>2000</v>
      </c>
      <c r="J115" s="1">
        <v>15000</v>
      </c>
      <c r="K115" s="1">
        <v>0</v>
      </c>
      <c r="L115" s="1">
        <v>26100</v>
      </c>
      <c r="M115" s="1">
        <v>4300</v>
      </c>
      <c r="N115" s="1">
        <v>15000</v>
      </c>
      <c r="O115" s="1">
        <v>6500</v>
      </c>
      <c r="P115" s="1"/>
      <c r="Q115" s="1"/>
      <c r="R115" s="1" t="s">
        <v>64</v>
      </c>
      <c r="S115" s="1" t="s">
        <v>385</v>
      </c>
      <c r="T115" s="53"/>
      <c r="U115" s="53" t="s">
        <v>385</v>
      </c>
      <c r="V115" s="53"/>
    </row>
    <row r="116" spans="1:22" ht="18.75" customHeight="1" x14ac:dyDescent="0.3">
      <c r="A116" s="5"/>
      <c r="B116" s="30"/>
      <c r="C116" s="4" t="s">
        <v>56</v>
      </c>
      <c r="D116" s="31">
        <v>12400</v>
      </c>
      <c r="E116" s="4"/>
      <c r="F116" s="1"/>
      <c r="G116" s="1"/>
      <c r="H116" s="1">
        <v>0</v>
      </c>
      <c r="I116" s="1">
        <v>0</v>
      </c>
      <c r="J116" s="1">
        <v>0</v>
      </c>
      <c r="K116" s="1"/>
      <c r="L116" s="1"/>
      <c r="M116" s="1"/>
      <c r="N116" s="1"/>
      <c r="O116" s="1"/>
      <c r="P116" s="1"/>
      <c r="Q116" s="1"/>
      <c r="R116" s="1" t="s">
        <v>386</v>
      </c>
      <c r="S116" s="1"/>
      <c r="T116" s="53"/>
      <c r="U116" s="53">
        <v>4.6399999999999997</v>
      </c>
      <c r="V116" s="53" t="s">
        <v>387</v>
      </c>
    </row>
    <row r="117" spans="1:22" ht="18.75" customHeight="1" x14ac:dyDescent="0.3">
      <c r="A117" s="5"/>
      <c r="B117" s="30"/>
      <c r="C117" s="4" t="s">
        <v>141</v>
      </c>
      <c r="D117" s="31">
        <f>SUM(E117:P117)</f>
        <v>58600</v>
      </c>
      <c r="E117" s="4"/>
      <c r="F117" s="1"/>
      <c r="G117" s="1"/>
      <c r="H117" s="1"/>
      <c r="I117" s="1"/>
      <c r="J117" s="1"/>
      <c r="K117" s="1"/>
      <c r="L117" s="1">
        <v>28600</v>
      </c>
      <c r="M117" s="1">
        <v>10000</v>
      </c>
      <c r="N117" s="1">
        <v>15000</v>
      </c>
      <c r="O117" s="1">
        <v>5000</v>
      </c>
      <c r="P117" s="1"/>
      <c r="Q117" s="1"/>
      <c r="R117" s="1"/>
      <c r="S117" s="1"/>
      <c r="T117" s="53"/>
      <c r="U117" s="53"/>
      <c r="V117" s="53"/>
    </row>
    <row r="118" spans="1:22" ht="18.75" customHeight="1" x14ac:dyDescent="0.3">
      <c r="A118" s="5"/>
      <c r="B118" s="30"/>
      <c r="C118" s="36" t="s">
        <v>130</v>
      </c>
      <c r="D118" s="31">
        <f>D115-D116-D117</f>
        <v>0</v>
      </c>
      <c r="E118" s="4"/>
      <c r="F118" s="1"/>
      <c r="G118" s="1"/>
      <c r="H118" s="1" t="s">
        <v>388</v>
      </c>
      <c r="I118" s="1" t="s">
        <v>389</v>
      </c>
      <c r="J118" s="1" t="s">
        <v>390</v>
      </c>
      <c r="K118" s="1" t="s">
        <v>391</v>
      </c>
      <c r="L118" s="1" t="s">
        <v>392</v>
      </c>
      <c r="M118" s="1" t="s">
        <v>65</v>
      </c>
      <c r="N118" s="1" t="s">
        <v>393</v>
      </c>
      <c r="O118" s="1" t="s">
        <v>394</v>
      </c>
      <c r="P118" s="1"/>
      <c r="Q118" s="1"/>
      <c r="R118" s="1"/>
      <c r="S118" s="1"/>
      <c r="T118" s="53"/>
      <c r="U118" s="53"/>
      <c r="V118" s="53"/>
    </row>
    <row r="119" spans="1:22" ht="18.75" customHeight="1" thickBot="1" x14ac:dyDescent="0.35">
      <c r="A119" s="14"/>
      <c r="B119" s="43"/>
      <c r="C119" s="15" t="s">
        <v>46</v>
      </c>
      <c r="D119" s="55"/>
      <c r="E119" s="15"/>
      <c r="F119" s="2"/>
      <c r="G119" s="2"/>
      <c r="H119" s="2" t="s">
        <v>395</v>
      </c>
      <c r="I119" s="2" t="s">
        <v>395</v>
      </c>
      <c r="J119" s="2" t="s">
        <v>396</v>
      </c>
      <c r="K119" s="2" t="s">
        <v>397</v>
      </c>
      <c r="L119" s="2"/>
      <c r="M119" s="2"/>
      <c r="N119" s="2"/>
      <c r="O119" s="2"/>
      <c r="P119" s="2"/>
      <c r="Q119" s="2"/>
      <c r="R119" s="2"/>
      <c r="S119" s="2"/>
      <c r="T119" s="44"/>
      <c r="U119" s="44"/>
      <c r="V119" s="44"/>
    </row>
    <row r="120" spans="1:22" ht="18.75" hidden="1" customHeight="1" x14ac:dyDescent="0.3">
      <c r="A120" s="5"/>
      <c r="B120" s="1" t="s">
        <v>66</v>
      </c>
      <c r="C120" s="4" t="s">
        <v>63</v>
      </c>
      <c r="D120" s="31">
        <v>100000</v>
      </c>
      <c r="E120" s="4"/>
      <c r="F120" s="36"/>
      <c r="G120" s="36"/>
      <c r="H120" s="36"/>
      <c r="I120" s="36">
        <v>60000</v>
      </c>
      <c r="J120" s="1"/>
      <c r="K120" s="36"/>
      <c r="L120" s="1">
        <v>40000</v>
      </c>
      <c r="M120" s="36"/>
      <c r="N120" s="36"/>
      <c r="O120" s="1"/>
      <c r="P120" s="1"/>
      <c r="Q120" s="1"/>
      <c r="R120" s="1"/>
      <c r="S120" s="1"/>
      <c r="T120" s="53"/>
      <c r="U120" s="53"/>
      <c r="V120" s="53"/>
    </row>
    <row r="121" spans="1:22" ht="18.75" hidden="1" customHeight="1" x14ac:dyDescent="0.3">
      <c r="A121" s="5"/>
      <c r="B121" s="1"/>
      <c r="C121" s="4" t="s">
        <v>56</v>
      </c>
      <c r="D121" s="31">
        <f>SUM(E121:J121)</f>
        <v>0</v>
      </c>
      <c r="E121" s="4"/>
      <c r="F121" s="1"/>
      <c r="G121" s="5"/>
      <c r="H121" s="36"/>
      <c r="I121" s="1">
        <v>0</v>
      </c>
      <c r="J121" s="1"/>
      <c r="K121" s="36"/>
      <c r="L121" s="1"/>
      <c r="M121" s="1"/>
      <c r="N121" s="1"/>
      <c r="O121" s="1"/>
      <c r="P121" s="1"/>
      <c r="Q121" s="1"/>
      <c r="R121" s="1"/>
      <c r="S121" s="1"/>
      <c r="T121" s="53"/>
      <c r="U121" s="53"/>
      <c r="V121" s="53"/>
    </row>
    <row r="122" spans="1:22" ht="18.75" hidden="1" customHeight="1" x14ac:dyDescent="0.3">
      <c r="A122" s="5"/>
      <c r="B122" s="1"/>
      <c r="C122" s="4" t="s">
        <v>141</v>
      </c>
      <c r="D122" s="31">
        <f>SUM(E122:P122)</f>
        <v>100000</v>
      </c>
      <c r="E122" s="4"/>
      <c r="F122" s="1"/>
      <c r="G122" s="5"/>
      <c r="H122" s="36"/>
      <c r="I122" s="1"/>
      <c r="J122" s="1">
        <v>60000</v>
      </c>
      <c r="K122" s="36"/>
      <c r="L122" s="1">
        <v>40000</v>
      </c>
      <c r="M122" s="1"/>
      <c r="N122" s="1"/>
      <c r="O122" s="1"/>
      <c r="P122" s="1"/>
      <c r="Q122" s="1"/>
      <c r="R122" s="1"/>
      <c r="S122" s="1"/>
      <c r="T122" s="53"/>
      <c r="U122" s="53"/>
      <c r="V122" s="53"/>
    </row>
    <row r="123" spans="1:22" ht="18.75" hidden="1" customHeight="1" x14ac:dyDescent="0.3">
      <c r="A123" s="5"/>
      <c r="B123" s="1"/>
      <c r="C123" s="36" t="s">
        <v>130</v>
      </c>
      <c r="D123" s="31">
        <f>D120-D121-D122</f>
        <v>0</v>
      </c>
      <c r="E123" s="4"/>
      <c r="F123" s="1"/>
      <c r="G123" s="5"/>
      <c r="H123" s="36"/>
      <c r="I123" s="1" t="s">
        <v>398</v>
      </c>
      <c r="J123" s="1"/>
      <c r="K123" s="36"/>
      <c r="L123" s="1" t="s">
        <v>399</v>
      </c>
      <c r="M123" s="1"/>
      <c r="N123" s="1"/>
      <c r="O123" s="1"/>
      <c r="P123" s="1"/>
      <c r="Q123" s="1"/>
      <c r="R123" s="1"/>
      <c r="S123" s="1"/>
      <c r="T123" s="53"/>
      <c r="U123" s="53"/>
      <c r="V123" s="53"/>
    </row>
    <row r="124" spans="1:22" ht="18.75" hidden="1" customHeight="1" x14ac:dyDescent="0.3">
      <c r="A124" s="14"/>
      <c r="B124" s="2"/>
      <c r="C124" s="15" t="s">
        <v>46</v>
      </c>
      <c r="D124" s="55"/>
      <c r="E124" s="15"/>
      <c r="F124" s="2"/>
      <c r="G124" s="14"/>
      <c r="H124" s="41"/>
      <c r="I124" s="2" t="s">
        <v>400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44"/>
      <c r="U124" s="44"/>
      <c r="V124" s="44"/>
    </row>
    <row r="125" spans="1:22" ht="18.75" customHeight="1" thickTop="1" x14ac:dyDescent="0.3">
      <c r="A125" s="26"/>
      <c r="B125" s="21" t="s">
        <v>67</v>
      </c>
      <c r="C125" s="28"/>
      <c r="D125" s="28">
        <f>SUM(D126:D195)</f>
        <v>2449906.16</v>
      </c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1"/>
      <c r="S125" s="28"/>
      <c r="T125" s="21"/>
      <c r="U125" s="21"/>
      <c r="V125" s="21"/>
    </row>
    <row r="126" spans="1:22" ht="18.75" customHeight="1" x14ac:dyDescent="0.3">
      <c r="A126" s="5">
        <v>18</v>
      </c>
      <c r="B126" s="30" t="s">
        <v>68</v>
      </c>
      <c r="C126" s="4" t="s">
        <v>198</v>
      </c>
      <c r="D126" s="31">
        <v>23500</v>
      </c>
      <c r="E126" s="4"/>
      <c r="F126" s="1">
        <f>3000+9000</f>
        <v>12000</v>
      </c>
      <c r="G126" s="1"/>
      <c r="H126" s="1"/>
      <c r="I126" s="1">
        <f>600+2400+960+3600+3940</f>
        <v>11500</v>
      </c>
      <c r="J126" s="1"/>
      <c r="K126" s="1"/>
      <c r="L126" s="1"/>
      <c r="M126" s="1"/>
      <c r="N126" s="1"/>
      <c r="O126" s="1"/>
      <c r="P126" s="1"/>
      <c r="Q126" s="1"/>
      <c r="R126" s="79" t="s">
        <v>69</v>
      </c>
      <c r="S126" s="1"/>
      <c r="T126" s="53"/>
      <c r="U126" s="53" t="s">
        <v>401</v>
      </c>
      <c r="V126" s="53"/>
    </row>
    <row r="127" spans="1:22" ht="18.75" customHeight="1" x14ac:dyDescent="0.3">
      <c r="A127" s="5"/>
      <c r="B127" s="30"/>
      <c r="C127" s="4" t="s">
        <v>56</v>
      </c>
      <c r="D127" s="31">
        <f>SUM(E127:J127)</f>
        <v>11806.16</v>
      </c>
      <c r="E127" s="4"/>
      <c r="F127" s="1"/>
      <c r="G127" s="1"/>
      <c r="H127" s="1"/>
      <c r="I127" s="1"/>
      <c r="J127" s="1">
        <v>11806.16</v>
      </c>
      <c r="K127" s="1"/>
      <c r="L127" s="1"/>
      <c r="M127" s="1"/>
      <c r="N127" s="1"/>
      <c r="O127" s="1"/>
      <c r="P127" s="1"/>
      <c r="Q127" s="1"/>
      <c r="R127" s="38" t="s">
        <v>70</v>
      </c>
      <c r="S127" s="1"/>
      <c r="T127" s="53"/>
      <c r="U127" s="53" t="s">
        <v>402</v>
      </c>
      <c r="V127" s="53"/>
    </row>
    <row r="128" spans="1:22" ht="18.75" customHeight="1" x14ac:dyDescent="0.3">
      <c r="A128" s="5"/>
      <c r="B128" s="30"/>
      <c r="C128" s="4" t="s">
        <v>84</v>
      </c>
      <c r="D128" s="31"/>
      <c r="E128" s="4"/>
      <c r="F128" s="1" t="s">
        <v>403</v>
      </c>
      <c r="G128" s="1"/>
      <c r="H128" s="1"/>
      <c r="I128" s="1" t="s">
        <v>404</v>
      </c>
      <c r="J128" s="1"/>
      <c r="K128" s="1"/>
      <c r="L128" s="1"/>
      <c r="M128" s="1"/>
      <c r="N128" s="1"/>
      <c r="O128" s="1"/>
      <c r="P128" s="1"/>
      <c r="Q128" s="1"/>
      <c r="R128" s="38"/>
      <c r="S128" s="1"/>
      <c r="T128" s="53"/>
      <c r="U128" s="53"/>
      <c r="V128" s="53"/>
    </row>
    <row r="129" spans="1:22" ht="18.75" customHeight="1" thickBot="1" x14ac:dyDescent="0.35">
      <c r="A129" s="14"/>
      <c r="B129" s="43"/>
      <c r="C129" s="15" t="s">
        <v>46</v>
      </c>
      <c r="D129" s="55"/>
      <c r="E129" s="1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61"/>
      <c r="S129" s="2"/>
      <c r="T129" s="44"/>
      <c r="U129" s="44"/>
      <c r="V129" s="44"/>
    </row>
    <row r="130" spans="1:22" ht="18.75" customHeight="1" thickTop="1" x14ac:dyDescent="0.3">
      <c r="A130" s="5">
        <v>19</v>
      </c>
      <c r="B130" s="30" t="s">
        <v>50</v>
      </c>
      <c r="C130" s="4" t="s">
        <v>45</v>
      </c>
      <c r="D130" s="31">
        <v>96000</v>
      </c>
      <c r="E130" s="4">
        <v>1000</v>
      </c>
      <c r="F130" s="1">
        <f>5000+2000</f>
        <v>7000</v>
      </c>
      <c r="G130" s="1">
        <f>12000+5000</f>
        <v>17000</v>
      </c>
      <c r="H130" s="1">
        <f>8000+1000</f>
        <v>9000</v>
      </c>
      <c r="I130" s="1"/>
      <c r="J130" s="1">
        <v>1000</v>
      </c>
      <c r="K130" s="5"/>
      <c r="L130" s="1">
        <f>41100+2000</f>
        <v>43100</v>
      </c>
      <c r="M130" s="1"/>
      <c r="N130" s="1">
        <f>12000+5000+900</f>
        <v>17900</v>
      </c>
      <c r="O130" s="1"/>
      <c r="P130" s="1"/>
      <c r="Q130" s="1"/>
      <c r="R130" s="30" t="s">
        <v>405</v>
      </c>
      <c r="S130" s="1"/>
      <c r="T130" s="53" t="s">
        <v>406</v>
      </c>
      <c r="U130" s="53" t="s">
        <v>406</v>
      </c>
      <c r="V130" s="53"/>
    </row>
    <row r="131" spans="1:22" ht="18.75" customHeight="1" x14ac:dyDescent="0.3">
      <c r="A131" s="5"/>
      <c r="B131" s="30"/>
      <c r="C131" s="4" t="s">
        <v>56</v>
      </c>
      <c r="D131" s="31">
        <f>SUM(E131:J131)</f>
        <v>20375</v>
      </c>
      <c r="E131" s="1">
        <v>0</v>
      </c>
      <c r="F131" s="1">
        <v>375</v>
      </c>
      <c r="G131" s="1">
        <v>0</v>
      </c>
      <c r="H131" s="1">
        <v>0</v>
      </c>
      <c r="I131" s="1">
        <v>8000</v>
      </c>
      <c r="J131" s="1">
        <v>12000</v>
      </c>
      <c r="K131" s="5"/>
      <c r="L131" s="1"/>
      <c r="M131" s="1"/>
      <c r="N131" s="1"/>
      <c r="O131" s="1"/>
      <c r="P131" s="1"/>
      <c r="Q131" s="1"/>
      <c r="R131" s="30" t="s">
        <v>407</v>
      </c>
      <c r="S131" s="1"/>
      <c r="T131" s="53">
        <v>88.6</v>
      </c>
      <c r="U131" s="53">
        <v>88.6</v>
      </c>
      <c r="V131" s="53"/>
    </row>
    <row r="132" spans="1:22" ht="18.75" customHeight="1" x14ac:dyDescent="0.3">
      <c r="A132" s="5"/>
      <c r="B132" s="30"/>
      <c r="C132" s="4" t="s">
        <v>141</v>
      </c>
      <c r="D132" s="31">
        <f>SUM(E132:P132)</f>
        <v>0</v>
      </c>
      <c r="E132" s="1"/>
      <c r="F132" s="1"/>
      <c r="G132" s="1"/>
      <c r="H132" s="1"/>
      <c r="I132" s="1"/>
      <c r="J132" s="1"/>
      <c r="K132" s="5"/>
      <c r="L132" s="1"/>
      <c r="M132" s="1"/>
      <c r="N132" s="1"/>
      <c r="O132" s="1"/>
      <c r="P132" s="1"/>
      <c r="Q132" s="1"/>
      <c r="R132" s="30" t="s">
        <v>408</v>
      </c>
      <c r="S132" s="1"/>
      <c r="T132" s="53" t="s">
        <v>409</v>
      </c>
      <c r="U132" s="53" t="s">
        <v>409</v>
      </c>
      <c r="V132" s="53"/>
    </row>
    <row r="133" spans="1:22" ht="18.75" customHeight="1" x14ac:dyDescent="0.3">
      <c r="A133" s="5"/>
      <c r="B133" s="30"/>
      <c r="C133" s="36" t="s">
        <v>130</v>
      </c>
      <c r="D133" s="31">
        <f>D130-D131-D132</f>
        <v>75625</v>
      </c>
      <c r="E133" s="1" t="s">
        <v>410</v>
      </c>
      <c r="F133" s="1" t="s">
        <v>411</v>
      </c>
      <c r="G133" s="1" t="s">
        <v>412</v>
      </c>
      <c r="H133" s="1" t="s">
        <v>413</v>
      </c>
      <c r="I133" s="1"/>
      <c r="J133" s="1" t="s">
        <v>414</v>
      </c>
      <c r="K133" s="5"/>
      <c r="L133" s="1" t="s">
        <v>415</v>
      </c>
      <c r="M133" s="1"/>
      <c r="N133" s="1" t="s">
        <v>416</v>
      </c>
      <c r="O133" s="1"/>
      <c r="P133" s="1"/>
      <c r="Q133" s="1"/>
      <c r="R133" s="30" t="s">
        <v>417</v>
      </c>
      <c r="S133" s="1"/>
      <c r="T133" s="53">
        <v>4.38</v>
      </c>
      <c r="U133" s="53">
        <v>4.38</v>
      </c>
      <c r="V133" s="53"/>
    </row>
    <row r="134" spans="1:22" ht="18.75" customHeight="1" x14ac:dyDescent="0.3">
      <c r="A134" s="5"/>
      <c r="B134" s="30"/>
      <c r="C134" s="4" t="s">
        <v>46</v>
      </c>
      <c r="D134" s="31"/>
      <c r="E134" s="4"/>
      <c r="F134" s="1" t="s">
        <v>410</v>
      </c>
      <c r="G134" s="6"/>
      <c r="H134" s="89" t="s">
        <v>418</v>
      </c>
      <c r="I134" s="90"/>
      <c r="J134" s="1" t="s">
        <v>419</v>
      </c>
      <c r="K134" s="1"/>
      <c r="L134" s="1"/>
      <c r="M134" s="1"/>
      <c r="N134" s="1"/>
      <c r="O134" s="1"/>
      <c r="P134" s="1"/>
      <c r="Q134" s="1"/>
      <c r="R134" s="30" t="s">
        <v>420</v>
      </c>
      <c r="S134" s="1"/>
      <c r="T134" s="53">
        <v>4.2</v>
      </c>
      <c r="U134" s="53">
        <v>4.2</v>
      </c>
      <c r="V134" s="53"/>
    </row>
    <row r="135" spans="1:22" ht="18.75" customHeight="1" x14ac:dyDescent="0.3">
      <c r="A135" s="5"/>
      <c r="B135" s="30"/>
      <c r="C135" s="4"/>
      <c r="D135" s="31"/>
      <c r="E135" s="4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30"/>
      <c r="S135" s="1"/>
      <c r="T135" s="53"/>
      <c r="U135" s="53"/>
      <c r="V135" s="53"/>
    </row>
    <row r="136" spans="1:22" ht="18.75" customHeight="1" thickBot="1" x14ac:dyDescent="0.35">
      <c r="A136" s="14"/>
      <c r="B136" s="43"/>
      <c r="C136" s="15"/>
      <c r="D136" s="55"/>
      <c r="E136" s="15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43"/>
      <c r="S136" s="2"/>
      <c r="T136" s="44"/>
      <c r="U136" s="44"/>
      <c r="V136" s="44"/>
    </row>
    <row r="137" spans="1:22" ht="18.75" customHeight="1" thickTop="1" x14ac:dyDescent="0.3">
      <c r="A137" s="5">
        <v>20</v>
      </c>
      <c r="B137" s="30" t="s">
        <v>421</v>
      </c>
      <c r="C137" s="4" t="s">
        <v>45</v>
      </c>
      <c r="D137" s="31">
        <v>47000</v>
      </c>
      <c r="E137" s="4"/>
      <c r="F137" s="1"/>
      <c r="G137" s="1"/>
      <c r="H137" s="1"/>
      <c r="I137" s="1"/>
      <c r="J137" s="1"/>
      <c r="K137" s="1"/>
      <c r="L137" s="1"/>
      <c r="M137" s="1">
        <v>47000</v>
      </c>
      <c r="N137" s="1"/>
      <c r="O137" s="1"/>
      <c r="P137" s="1"/>
      <c r="Q137" s="1"/>
      <c r="R137" s="1" t="s">
        <v>71</v>
      </c>
      <c r="S137" s="1" t="s">
        <v>422</v>
      </c>
      <c r="T137" s="53" t="s">
        <v>423</v>
      </c>
      <c r="U137" s="53" t="s">
        <v>424</v>
      </c>
      <c r="V137" s="53"/>
    </row>
    <row r="138" spans="1:22" ht="18.75" customHeight="1" x14ac:dyDescent="0.3">
      <c r="A138" s="5"/>
      <c r="B138" s="30"/>
      <c r="C138" s="4" t="s">
        <v>56</v>
      </c>
      <c r="D138" s="31">
        <f>SUM(E138:J138)</f>
        <v>0</v>
      </c>
      <c r="E138" s="4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 t="s">
        <v>425</v>
      </c>
      <c r="S138" s="1"/>
      <c r="T138" s="53"/>
      <c r="U138" s="53" t="s">
        <v>426</v>
      </c>
      <c r="V138" s="53"/>
    </row>
    <row r="139" spans="1:22" ht="18.75" customHeight="1" x14ac:dyDescent="0.3">
      <c r="A139" s="5"/>
      <c r="B139" s="30"/>
      <c r="C139" s="4" t="s">
        <v>141</v>
      </c>
      <c r="D139" s="31">
        <f>SUM(E139:P139)</f>
        <v>0</v>
      </c>
      <c r="E139" s="4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53"/>
      <c r="U139" s="53"/>
      <c r="V139" s="53"/>
    </row>
    <row r="140" spans="1:22" ht="18.75" customHeight="1" x14ac:dyDescent="0.3">
      <c r="A140" s="5"/>
      <c r="B140" s="30"/>
      <c r="C140" s="36" t="s">
        <v>130</v>
      </c>
      <c r="D140" s="31">
        <f>D137-D138-D139</f>
        <v>47000</v>
      </c>
      <c r="E140" s="4"/>
      <c r="F140" s="1"/>
      <c r="G140" s="1"/>
      <c r="H140" s="1"/>
      <c r="I140" s="1"/>
      <c r="J140" s="1"/>
      <c r="K140" s="1"/>
      <c r="L140" s="1"/>
      <c r="M140" s="1" t="s">
        <v>427</v>
      </c>
      <c r="N140" s="1"/>
      <c r="O140" s="1"/>
      <c r="P140" s="1"/>
      <c r="Q140" s="1"/>
      <c r="T140" s="53"/>
      <c r="U140" s="53"/>
      <c r="V140" s="53"/>
    </row>
    <row r="141" spans="1:22" ht="18.75" customHeight="1" thickBot="1" x14ac:dyDescent="0.35">
      <c r="A141" s="14"/>
      <c r="B141" s="43"/>
      <c r="C141" s="15" t="s">
        <v>46</v>
      </c>
      <c r="D141" s="55"/>
      <c r="E141" s="15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44"/>
      <c r="U141" s="44"/>
      <c r="V141" s="44"/>
    </row>
    <row r="142" spans="1:22" ht="18.75" customHeight="1" thickTop="1" x14ac:dyDescent="0.3">
      <c r="A142" s="5">
        <v>21</v>
      </c>
      <c r="B142" s="30" t="s">
        <v>428</v>
      </c>
      <c r="C142" s="4" t="s">
        <v>198</v>
      </c>
      <c r="D142" s="31">
        <v>47000</v>
      </c>
      <c r="E142" s="4"/>
      <c r="F142" s="1"/>
      <c r="G142" s="1"/>
      <c r="H142" s="1"/>
      <c r="I142" s="1"/>
      <c r="J142" s="1">
        <v>47000</v>
      </c>
      <c r="K142" s="1"/>
      <c r="L142" s="1"/>
      <c r="M142" s="1"/>
      <c r="N142" s="1"/>
      <c r="O142" s="1"/>
      <c r="P142" s="1"/>
      <c r="Q142" s="1"/>
      <c r="R142" s="1" t="s">
        <v>429</v>
      </c>
      <c r="S142" s="1" t="s">
        <v>430</v>
      </c>
      <c r="T142" s="53"/>
      <c r="U142" s="53" t="s">
        <v>424</v>
      </c>
      <c r="V142" s="53"/>
    </row>
    <row r="143" spans="1:22" ht="18.75" customHeight="1" x14ac:dyDescent="0.3">
      <c r="A143" s="5"/>
      <c r="B143" s="30"/>
      <c r="C143" s="4" t="s">
        <v>56</v>
      </c>
      <c r="D143" s="31">
        <f>SUM(E143:K143)</f>
        <v>47000</v>
      </c>
      <c r="E143" s="4"/>
      <c r="F143" s="1"/>
      <c r="G143" s="1"/>
      <c r="H143" s="1"/>
      <c r="I143" s="1"/>
      <c r="J143" s="1" t="s">
        <v>431</v>
      </c>
      <c r="K143" s="1">
        <v>47000</v>
      </c>
      <c r="L143" s="1"/>
      <c r="M143" s="1"/>
      <c r="N143" s="1"/>
      <c r="O143" s="1"/>
      <c r="P143" s="1"/>
      <c r="Q143" s="1"/>
      <c r="R143" s="1" t="s">
        <v>432</v>
      </c>
      <c r="S143" s="1"/>
      <c r="T143" s="53"/>
      <c r="U143" s="53" t="s">
        <v>426</v>
      </c>
      <c r="V143" s="53"/>
    </row>
    <row r="144" spans="1:22" ht="18.75" customHeight="1" x14ac:dyDescent="0.3">
      <c r="A144" s="5"/>
      <c r="B144" s="30"/>
      <c r="C144" s="36" t="s">
        <v>130</v>
      </c>
      <c r="D144" s="31">
        <f>D142-D143</f>
        <v>0</v>
      </c>
      <c r="E144" s="4"/>
      <c r="F144" s="1"/>
      <c r="G144" s="1"/>
      <c r="H144" s="1"/>
      <c r="I144" s="1"/>
      <c r="J144" s="1" t="s">
        <v>433</v>
      </c>
      <c r="K144" s="1"/>
      <c r="L144" s="1"/>
      <c r="M144" s="1"/>
      <c r="N144" s="1"/>
      <c r="O144" s="1"/>
      <c r="P144" s="1"/>
      <c r="Q144" s="1"/>
      <c r="R144" s="1"/>
      <c r="S144" s="1"/>
      <c r="T144" s="53"/>
      <c r="U144" s="53"/>
      <c r="V144" s="53"/>
    </row>
    <row r="145" spans="1:22" ht="18.75" customHeight="1" thickBot="1" x14ac:dyDescent="0.35">
      <c r="A145" s="14"/>
      <c r="B145" s="43"/>
      <c r="C145" s="15" t="s">
        <v>46</v>
      </c>
      <c r="D145" s="55"/>
      <c r="E145" s="15"/>
      <c r="F145" s="2"/>
      <c r="G145" s="2"/>
      <c r="H145" s="2"/>
      <c r="I145" s="2"/>
      <c r="J145" s="2" t="s">
        <v>434</v>
      </c>
      <c r="K145" s="2"/>
      <c r="L145" s="2"/>
      <c r="M145" s="2"/>
      <c r="N145" s="2"/>
      <c r="O145" s="2"/>
      <c r="P145" s="2"/>
      <c r="Q145" s="2"/>
      <c r="R145" s="2"/>
      <c r="S145" s="2"/>
      <c r="T145" s="44"/>
      <c r="U145" s="44"/>
      <c r="V145" s="44"/>
    </row>
    <row r="146" spans="1:22" ht="18.75" customHeight="1" thickTop="1" x14ac:dyDescent="0.3">
      <c r="A146" s="5">
        <v>22</v>
      </c>
      <c r="B146" s="30" t="s">
        <v>72</v>
      </c>
      <c r="C146" s="4" t="s">
        <v>73</v>
      </c>
      <c r="D146" s="31">
        <v>112000</v>
      </c>
      <c r="E146" s="4"/>
      <c r="F146" s="1"/>
      <c r="G146" s="1"/>
      <c r="H146" s="1"/>
      <c r="I146" s="1"/>
      <c r="J146" s="1"/>
      <c r="K146" s="1"/>
      <c r="L146" s="1"/>
      <c r="M146" s="1"/>
      <c r="N146" s="1"/>
      <c r="O146" s="5"/>
      <c r="P146" s="1">
        <v>112000</v>
      </c>
      <c r="Q146" s="1"/>
      <c r="R146" s="1" t="s">
        <v>435</v>
      </c>
      <c r="S146" s="5" t="s">
        <v>436</v>
      </c>
      <c r="T146" s="53" t="s">
        <v>436</v>
      </c>
      <c r="U146" s="53" t="s">
        <v>437</v>
      </c>
      <c r="V146" s="53"/>
    </row>
    <row r="147" spans="1:22" ht="18.75" customHeight="1" x14ac:dyDescent="0.3">
      <c r="A147" s="5"/>
      <c r="B147" s="30"/>
      <c r="C147" s="4" t="s">
        <v>84</v>
      </c>
      <c r="D147" s="31"/>
      <c r="E147" s="4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 t="s">
        <v>74</v>
      </c>
      <c r="Q147" s="1"/>
      <c r="R147" s="1" t="s">
        <v>438</v>
      </c>
      <c r="S147" s="1"/>
      <c r="T147" s="53"/>
      <c r="U147" s="53" t="s">
        <v>426</v>
      </c>
      <c r="V147" s="53"/>
    </row>
    <row r="148" spans="1:22" ht="18.75" customHeight="1" thickBot="1" x14ac:dyDescent="0.35">
      <c r="A148" s="14"/>
      <c r="B148" s="43"/>
      <c r="C148" s="15" t="s">
        <v>46</v>
      </c>
      <c r="D148" s="55"/>
      <c r="E148" s="15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44"/>
      <c r="U148" s="44"/>
      <c r="V148" s="44"/>
    </row>
    <row r="149" spans="1:22" ht="18.75" customHeight="1" thickTop="1" x14ac:dyDescent="0.3">
      <c r="A149" s="5">
        <v>23</v>
      </c>
      <c r="B149" s="30" t="s">
        <v>75</v>
      </c>
      <c r="C149" s="4" t="s">
        <v>439</v>
      </c>
      <c r="D149" s="31">
        <v>70000</v>
      </c>
      <c r="E149" s="4">
        <v>2000</v>
      </c>
      <c r="F149" s="1"/>
      <c r="G149" s="1">
        <v>2000</v>
      </c>
      <c r="H149" s="1">
        <v>2000</v>
      </c>
      <c r="I149" s="1">
        <v>1800</v>
      </c>
      <c r="J149" s="1"/>
      <c r="K149" s="1">
        <v>0</v>
      </c>
      <c r="L149" s="1">
        <f>2000+52200</f>
        <v>54200</v>
      </c>
      <c r="M149" s="1">
        <v>2500</v>
      </c>
      <c r="N149" s="1">
        <v>2500</v>
      </c>
      <c r="O149" s="1">
        <v>1500</v>
      </c>
      <c r="P149" s="1">
        <v>1500</v>
      </c>
      <c r="Q149" s="1"/>
      <c r="R149" s="1" t="s">
        <v>440</v>
      </c>
      <c r="S149" s="1" t="s">
        <v>441</v>
      </c>
      <c r="T149" s="53"/>
      <c r="U149" s="63" t="s">
        <v>442</v>
      </c>
      <c r="V149" s="60" t="s">
        <v>76</v>
      </c>
    </row>
    <row r="150" spans="1:22" ht="18.75" customHeight="1" x14ac:dyDescent="0.3">
      <c r="A150" s="5"/>
      <c r="B150" s="30"/>
      <c r="C150" s="4" t="s">
        <v>56</v>
      </c>
      <c r="D150" s="31">
        <f>SUM(E150:J150)</f>
        <v>0</v>
      </c>
      <c r="E150" s="1">
        <v>0</v>
      </c>
      <c r="F150" s="1"/>
      <c r="G150" s="1">
        <v>0</v>
      </c>
      <c r="H150" s="1">
        <v>0</v>
      </c>
      <c r="I150" s="1">
        <v>0</v>
      </c>
      <c r="J150" s="1"/>
      <c r="K150" s="1"/>
      <c r="L150" s="1"/>
      <c r="M150" s="1"/>
      <c r="N150" s="1"/>
      <c r="O150" s="1"/>
      <c r="P150" s="1"/>
      <c r="Q150" s="1"/>
      <c r="R150" s="1" t="s">
        <v>443</v>
      </c>
      <c r="S150" s="1" t="s">
        <v>444</v>
      </c>
      <c r="T150" s="53">
        <v>4.83</v>
      </c>
      <c r="U150" s="60">
        <v>4.83</v>
      </c>
      <c r="V150" s="60"/>
    </row>
    <row r="151" spans="1:22" ht="18.75" customHeight="1" x14ac:dyDescent="0.3">
      <c r="A151" s="5"/>
      <c r="B151" s="30"/>
      <c r="C151" s="4" t="s">
        <v>141</v>
      </c>
      <c r="D151" s="31">
        <f>SUM(E151:P151)</f>
        <v>70000</v>
      </c>
      <c r="E151" s="4"/>
      <c r="F151" s="1"/>
      <c r="G151" s="1"/>
      <c r="H151" s="1"/>
      <c r="I151" s="1"/>
      <c r="J151" s="1"/>
      <c r="K151" s="1"/>
      <c r="L151" s="1">
        <f>2000+52200</f>
        <v>54200</v>
      </c>
      <c r="M151" s="1">
        <v>2500</v>
      </c>
      <c r="N151" s="1">
        <v>2500</v>
      </c>
      <c r="O151" s="1">
        <v>1500</v>
      </c>
      <c r="P151" s="1">
        <f>1500+7800</f>
        <v>9300</v>
      </c>
      <c r="Q151" s="1"/>
      <c r="R151" s="1" t="s">
        <v>445</v>
      </c>
      <c r="S151" s="1" t="s">
        <v>446</v>
      </c>
      <c r="T151" s="53"/>
      <c r="U151" s="53">
        <v>4.57</v>
      </c>
      <c r="V151" s="53"/>
    </row>
    <row r="152" spans="1:22" ht="18.75" customHeight="1" x14ac:dyDescent="0.3">
      <c r="A152" s="5"/>
      <c r="B152" s="30"/>
      <c r="C152" s="36" t="s">
        <v>130</v>
      </c>
      <c r="D152" s="31">
        <f>D149-D150-D151</f>
        <v>0</v>
      </c>
      <c r="E152" s="1" t="s">
        <v>447</v>
      </c>
      <c r="F152" s="1"/>
      <c r="G152" s="1" t="s">
        <v>448</v>
      </c>
      <c r="H152" s="1" t="s">
        <v>449</v>
      </c>
      <c r="I152" s="1" t="s">
        <v>450</v>
      </c>
      <c r="J152" s="1"/>
      <c r="K152" s="1"/>
      <c r="L152" s="1" t="s">
        <v>451</v>
      </c>
      <c r="M152" s="1"/>
      <c r="N152" s="1"/>
      <c r="O152" s="1"/>
      <c r="P152" s="1"/>
      <c r="Q152" s="1"/>
      <c r="R152" s="1"/>
      <c r="S152" s="1"/>
      <c r="T152" s="53"/>
      <c r="U152" s="60"/>
      <c r="V152" s="60"/>
    </row>
    <row r="153" spans="1:22" ht="18.75" customHeight="1" thickBot="1" x14ac:dyDescent="0.35">
      <c r="A153" s="14"/>
      <c r="B153" s="43"/>
      <c r="C153" s="15" t="s">
        <v>46</v>
      </c>
      <c r="D153" s="55"/>
      <c r="E153" s="2" t="s">
        <v>452</v>
      </c>
      <c r="F153" s="2"/>
      <c r="G153" s="2" t="s">
        <v>453</v>
      </c>
      <c r="H153" s="2" t="s">
        <v>453</v>
      </c>
      <c r="I153" s="2" t="s">
        <v>454</v>
      </c>
      <c r="J153" s="2"/>
      <c r="K153" s="2"/>
      <c r="L153" s="2" t="s">
        <v>455</v>
      </c>
      <c r="M153" s="2" t="s">
        <v>456</v>
      </c>
      <c r="N153" s="2" t="s">
        <v>457</v>
      </c>
      <c r="O153" s="2" t="s">
        <v>456</v>
      </c>
      <c r="P153" s="2" t="s">
        <v>456</v>
      </c>
      <c r="Q153" s="2"/>
      <c r="R153" s="2"/>
      <c r="S153" s="2"/>
      <c r="T153" s="44"/>
      <c r="U153" s="44"/>
      <c r="V153" s="44"/>
    </row>
    <row r="154" spans="1:22" ht="18.75" customHeight="1" thickTop="1" x14ac:dyDescent="0.3">
      <c r="A154" s="5">
        <v>27</v>
      </c>
      <c r="B154" s="30" t="s">
        <v>78</v>
      </c>
      <c r="C154" s="4" t="s">
        <v>439</v>
      </c>
      <c r="D154" s="31">
        <v>228000</v>
      </c>
      <c r="E154" s="4">
        <f>450+1200</f>
        <v>1650</v>
      </c>
      <c r="F154" s="1">
        <f>9000</f>
        <v>9000</v>
      </c>
      <c r="G154" s="1">
        <f>10700+450+1000</f>
        <v>12150</v>
      </c>
      <c r="H154" s="1">
        <f>4850+3600+1200+1200</f>
        <v>10850</v>
      </c>
      <c r="I154" s="1">
        <f>4850+450</f>
        <v>5300</v>
      </c>
      <c r="J154" s="1">
        <v>4850</v>
      </c>
      <c r="K154" s="1">
        <f>4850+88000+450</f>
        <v>93300</v>
      </c>
      <c r="L154" s="1">
        <f>4850+5000+60000</f>
        <v>69850</v>
      </c>
      <c r="M154" s="1">
        <f>4850+450+1200</f>
        <v>6500</v>
      </c>
      <c r="N154" s="1">
        <v>4850</v>
      </c>
      <c r="O154" s="1">
        <v>4850</v>
      </c>
      <c r="P154" s="1">
        <v>4850</v>
      </c>
      <c r="Q154" s="1">
        <f>SUM(E154:P154)</f>
        <v>228000</v>
      </c>
      <c r="R154" s="38" t="s">
        <v>80</v>
      </c>
      <c r="S154" s="1" t="s">
        <v>458</v>
      </c>
      <c r="T154" s="53" t="s">
        <v>459</v>
      </c>
      <c r="U154" s="80">
        <v>1</v>
      </c>
      <c r="V154" s="60" t="s">
        <v>79</v>
      </c>
    </row>
    <row r="155" spans="1:22" ht="18.75" customHeight="1" x14ac:dyDescent="0.3">
      <c r="A155" s="5"/>
      <c r="B155" s="30"/>
      <c r="C155" s="4" t="s">
        <v>56</v>
      </c>
      <c r="D155" s="31">
        <f>SUM(E155:K155)</f>
        <v>11550</v>
      </c>
      <c r="E155" s="4">
        <v>0</v>
      </c>
      <c r="F155" s="1">
        <v>0</v>
      </c>
      <c r="G155" s="1">
        <v>800</v>
      </c>
      <c r="H155" s="1">
        <v>0</v>
      </c>
      <c r="I155" s="1">
        <v>3300</v>
      </c>
      <c r="J155" s="1">
        <v>4750</v>
      </c>
      <c r="K155" s="1">
        <v>2700</v>
      </c>
      <c r="L155" s="1"/>
      <c r="M155" s="1"/>
      <c r="N155" s="1"/>
      <c r="O155" s="1"/>
      <c r="P155" s="1"/>
      <c r="Q155" s="1"/>
      <c r="R155" s="38" t="s">
        <v>82</v>
      </c>
      <c r="S155" s="1" t="s">
        <v>460</v>
      </c>
      <c r="T155" s="80">
        <v>0.85</v>
      </c>
      <c r="U155" s="80">
        <v>0.85</v>
      </c>
      <c r="V155" s="60"/>
    </row>
    <row r="156" spans="1:22" ht="18.75" customHeight="1" x14ac:dyDescent="0.3">
      <c r="A156" s="5"/>
      <c r="B156" s="30"/>
      <c r="C156" s="4" t="s">
        <v>141</v>
      </c>
      <c r="D156" s="31">
        <f>SUM(E156:P156)</f>
        <v>216450</v>
      </c>
      <c r="E156" s="4"/>
      <c r="F156" s="1"/>
      <c r="G156" s="1"/>
      <c r="H156" s="1"/>
      <c r="I156" s="1"/>
      <c r="J156" s="1"/>
      <c r="K156" s="1">
        <f>4850+88000+450</f>
        <v>93300</v>
      </c>
      <c r="L156" s="1">
        <f>4850+5000+60000</f>
        <v>69850</v>
      </c>
      <c r="M156" s="1">
        <f>4850+450+1200</f>
        <v>6500</v>
      </c>
      <c r="N156" s="1">
        <v>4850</v>
      </c>
      <c r="O156" s="1">
        <v>4850</v>
      </c>
      <c r="P156" s="1">
        <f>4850+32250</f>
        <v>37100</v>
      </c>
      <c r="Q156" s="5"/>
      <c r="R156" s="38" t="s">
        <v>461</v>
      </c>
      <c r="S156" s="5" t="s">
        <v>462</v>
      </c>
      <c r="T156" s="60"/>
      <c r="U156" s="60" t="s">
        <v>233</v>
      </c>
      <c r="V156" s="60"/>
    </row>
    <row r="157" spans="1:22" ht="18.75" customHeight="1" x14ac:dyDescent="0.3">
      <c r="A157" s="5"/>
      <c r="B157" s="30"/>
      <c r="C157" s="36" t="s">
        <v>130</v>
      </c>
      <c r="D157" s="31">
        <f>D154-D155-D156</f>
        <v>0</v>
      </c>
      <c r="E157" s="4" t="s">
        <v>463</v>
      </c>
      <c r="F157" s="1" t="s">
        <v>464</v>
      </c>
      <c r="G157" s="1" t="s">
        <v>465</v>
      </c>
      <c r="H157" s="1" t="s">
        <v>466</v>
      </c>
      <c r="I157" s="1" t="s">
        <v>81</v>
      </c>
      <c r="J157" s="1" t="s">
        <v>467</v>
      </c>
      <c r="K157" s="1" t="s">
        <v>468</v>
      </c>
      <c r="L157" s="1" t="s">
        <v>469</v>
      </c>
      <c r="M157" s="1" t="s">
        <v>470</v>
      </c>
      <c r="N157" s="1" t="s">
        <v>467</v>
      </c>
      <c r="O157" s="1" t="s">
        <v>467</v>
      </c>
      <c r="P157" s="1" t="s">
        <v>467</v>
      </c>
      <c r="Q157" s="1"/>
      <c r="R157" s="38" t="s">
        <v>471</v>
      </c>
      <c r="S157" s="3" t="s">
        <v>472</v>
      </c>
      <c r="T157" s="60" t="s">
        <v>472</v>
      </c>
      <c r="U157" s="60" t="s">
        <v>472</v>
      </c>
      <c r="V157" s="72"/>
    </row>
    <row r="158" spans="1:22" ht="18.75" customHeight="1" x14ac:dyDescent="0.3">
      <c r="A158" s="5"/>
      <c r="B158" s="30"/>
      <c r="C158" s="4" t="s">
        <v>46</v>
      </c>
      <c r="D158" s="31"/>
      <c r="E158" s="4"/>
      <c r="F158" s="1"/>
      <c r="G158" s="1"/>
      <c r="H158" s="1"/>
      <c r="I158" s="1"/>
      <c r="J158" s="1"/>
      <c r="K158" s="6"/>
      <c r="L158" s="1"/>
      <c r="M158" s="1"/>
      <c r="N158" s="1"/>
      <c r="O158" s="1"/>
      <c r="P158" s="6" t="s">
        <v>473</v>
      </c>
      <c r="Q158" s="5"/>
      <c r="T158" s="17"/>
      <c r="U158" s="17"/>
      <c r="V158" s="17"/>
    </row>
    <row r="159" spans="1:22" ht="18.75" customHeight="1" thickBot="1" x14ac:dyDescent="0.35">
      <c r="A159" s="14"/>
      <c r="B159" s="43"/>
      <c r="C159" s="14"/>
      <c r="D159" s="55"/>
      <c r="E159" s="15"/>
      <c r="F159" s="2"/>
      <c r="G159" s="2"/>
      <c r="H159" s="2"/>
      <c r="I159" s="2"/>
      <c r="J159" s="2"/>
      <c r="K159" s="2" t="s">
        <v>474</v>
      </c>
      <c r="L159" s="2" t="s">
        <v>475</v>
      </c>
      <c r="M159" s="2" t="s">
        <v>470</v>
      </c>
      <c r="N159" s="2"/>
      <c r="O159" s="2"/>
      <c r="P159" s="14"/>
      <c r="Q159" s="14"/>
      <c r="R159" s="8"/>
      <c r="S159" s="8"/>
      <c r="T159" s="18"/>
      <c r="U159" s="18"/>
      <c r="V159" s="18"/>
    </row>
    <row r="160" spans="1:22" ht="18.75" customHeight="1" thickTop="1" x14ac:dyDescent="0.3">
      <c r="A160" s="5">
        <v>28</v>
      </c>
      <c r="B160" s="30" t="s">
        <v>83</v>
      </c>
      <c r="C160" s="5" t="s">
        <v>8</v>
      </c>
      <c r="D160" s="31">
        <v>120000</v>
      </c>
      <c r="E160" s="4"/>
      <c r="F160" s="1"/>
      <c r="G160" s="1"/>
      <c r="H160" s="1"/>
      <c r="I160" s="1"/>
      <c r="J160" s="1"/>
      <c r="K160" s="1"/>
      <c r="L160" s="1"/>
      <c r="M160" s="1"/>
      <c r="N160" s="1"/>
      <c r="O160" s="1">
        <v>120000</v>
      </c>
      <c r="P160" s="5"/>
      <c r="Q160" s="5"/>
      <c r="R160" s="10" t="s">
        <v>476</v>
      </c>
      <c r="S160" s="5" t="s">
        <v>477</v>
      </c>
      <c r="T160" s="81"/>
      <c r="U160" s="82">
        <v>86.7</v>
      </c>
      <c r="V160" s="92" t="s">
        <v>478</v>
      </c>
    </row>
    <row r="161" spans="1:22" ht="18.75" customHeight="1" x14ac:dyDescent="0.3">
      <c r="A161" s="5"/>
      <c r="B161" s="30"/>
      <c r="C161" s="4" t="s">
        <v>84</v>
      </c>
      <c r="D161" s="31"/>
      <c r="E161" s="4"/>
      <c r="F161" s="1"/>
      <c r="G161" s="1"/>
      <c r="H161" s="1"/>
      <c r="I161" s="1"/>
      <c r="J161" s="1"/>
      <c r="K161" s="1"/>
      <c r="L161" s="1"/>
      <c r="M161" s="1"/>
      <c r="N161" s="1"/>
      <c r="O161" s="1" t="s">
        <v>85</v>
      </c>
      <c r="P161" s="1"/>
      <c r="Q161" s="1"/>
      <c r="R161" s="5" t="s">
        <v>479</v>
      </c>
      <c r="S161" s="1"/>
      <c r="T161" s="53"/>
      <c r="U161" s="53">
        <v>86.7</v>
      </c>
      <c r="V161" s="90"/>
    </row>
    <row r="162" spans="1:22" ht="18.75" customHeight="1" thickBot="1" x14ac:dyDescent="0.35">
      <c r="A162" s="14"/>
      <c r="B162" s="43"/>
      <c r="C162" s="15" t="s">
        <v>46</v>
      </c>
      <c r="D162" s="55"/>
      <c r="E162" s="1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61"/>
      <c r="S162" s="2"/>
      <c r="T162" s="44"/>
      <c r="U162" s="16"/>
      <c r="V162" s="88"/>
    </row>
    <row r="163" spans="1:22" ht="18.75" customHeight="1" thickTop="1" x14ac:dyDescent="0.3">
      <c r="A163" s="5">
        <v>26</v>
      </c>
      <c r="B163" s="30" t="s">
        <v>480</v>
      </c>
      <c r="C163" s="4" t="s">
        <v>8</v>
      </c>
      <c r="D163" s="31">
        <v>101000</v>
      </c>
      <c r="E163" s="4"/>
      <c r="F163" s="1"/>
      <c r="G163" s="1"/>
      <c r="H163" s="1"/>
      <c r="I163" s="1">
        <f>40000+5000</f>
        <v>45000</v>
      </c>
      <c r="J163" s="1">
        <v>48000</v>
      </c>
      <c r="K163" s="1"/>
      <c r="L163" s="1"/>
      <c r="M163" s="1"/>
      <c r="N163" s="1"/>
      <c r="O163" s="1">
        <v>8000</v>
      </c>
      <c r="P163" s="1"/>
      <c r="Q163" s="1"/>
      <c r="R163" s="1" t="s">
        <v>481</v>
      </c>
      <c r="S163" s="1"/>
      <c r="T163" s="60" t="s">
        <v>482</v>
      </c>
      <c r="U163" s="60" t="s">
        <v>482</v>
      </c>
      <c r="V163" s="93" t="s">
        <v>483</v>
      </c>
    </row>
    <row r="164" spans="1:22" ht="18.75" customHeight="1" x14ac:dyDescent="0.3">
      <c r="A164" s="5"/>
      <c r="B164" s="30"/>
      <c r="C164" s="4" t="s">
        <v>484</v>
      </c>
      <c r="D164" s="31">
        <f>SUM(E164:K164)</f>
        <v>51700</v>
      </c>
      <c r="E164" s="4"/>
      <c r="F164" s="1"/>
      <c r="G164" s="1"/>
      <c r="H164" s="1"/>
      <c r="I164" s="1">
        <v>0</v>
      </c>
      <c r="J164" s="1">
        <v>0</v>
      </c>
      <c r="K164" s="1">
        <v>51700</v>
      </c>
      <c r="L164" s="1"/>
      <c r="M164" s="1"/>
      <c r="N164" s="1"/>
      <c r="O164" s="1"/>
      <c r="P164" s="1"/>
      <c r="Q164" s="1"/>
      <c r="R164" s="1" t="s">
        <v>485</v>
      </c>
      <c r="S164" s="1"/>
      <c r="T164" s="60" t="s">
        <v>482</v>
      </c>
      <c r="U164" s="60" t="s">
        <v>482</v>
      </c>
      <c r="V164" s="90"/>
    </row>
    <row r="165" spans="1:22" ht="18.75" customHeight="1" x14ac:dyDescent="0.3">
      <c r="A165" s="5"/>
      <c r="B165" s="30"/>
      <c r="C165" s="4" t="s">
        <v>141</v>
      </c>
      <c r="D165" s="31">
        <f>SUM(E165:P165)</f>
        <v>49300</v>
      </c>
      <c r="E165" s="4"/>
      <c r="F165" s="1"/>
      <c r="G165" s="1"/>
      <c r="H165" s="1"/>
      <c r="I165" s="1"/>
      <c r="J165" s="1"/>
      <c r="K165" s="1">
        <v>40000</v>
      </c>
      <c r="L165" s="1"/>
      <c r="M165" s="1"/>
      <c r="N165" s="1"/>
      <c r="O165" s="1">
        <v>9300</v>
      </c>
      <c r="P165" s="1"/>
      <c r="Q165" s="1"/>
      <c r="R165" s="1" t="s">
        <v>486</v>
      </c>
      <c r="S165" s="1"/>
      <c r="T165" s="53"/>
      <c r="U165" s="53" t="s">
        <v>77</v>
      </c>
      <c r="V165" s="90"/>
    </row>
    <row r="166" spans="1:22" ht="18.75" customHeight="1" x14ac:dyDescent="0.3">
      <c r="A166" s="5"/>
      <c r="B166" s="30"/>
      <c r="C166" s="36" t="s">
        <v>130</v>
      </c>
      <c r="D166" s="31">
        <f>D163-D164-D165</f>
        <v>0</v>
      </c>
      <c r="E166" s="4"/>
      <c r="F166" s="1"/>
      <c r="G166" s="1"/>
      <c r="H166" s="1"/>
      <c r="I166" s="1" t="s">
        <v>487</v>
      </c>
      <c r="J166" s="1" t="s">
        <v>488</v>
      </c>
      <c r="K166" s="1" t="s">
        <v>489</v>
      </c>
      <c r="L166" s="1"/>
      <c r="M166" s="1"/>
      <c r="N166" s="1"/>
      <c r="O166" s="1" t="s">
        <v>490</v>
      </c>
      <c r="P166" s="1"/>
      <c r="Q166" s="1"/>
      <c r="R166" s="1" t="s">
        <v>491</v>
      </c>
      <c r="S166" s="1"/>
      <c r="T166" s="53" t="s">
        <v>492</v>
      </c>
      <c r="U166" s="53" t="s">
        <v>492</v>
      </c>
      <c r="V166" s="90"/>
    </row>
    <row r="167" spans="1:22" ht="18.75" customHeight="1" x14ac:dyDescent="0.3">
      <c r="A167" s="5"/>
      <c r="B167" s="30"/>
      <c r="C167" s="4" t="s">
        <v>46</v>
      </c>
      <c r="D167" s="31"/>
      <c r="E167" s="4"/>
      <c r="F167" s="1"/>
      <c r="G167" s="35"/>
      <c r="H167" s="1"/>
      <c r="I167" s="1"/>
      <c r="J167" s="1" t="s">
        <v>493</v>
      </c>
      <c r="K167" s="6"/>
      <c r="L167" s="1"/>
      <c r="M167" s="1"/>
      <c r="N167" s="1"/>
      <c r="O167" s="1"/>
      <c r="P167" s="1"/>
      <c r="Q167" s="1"/>
      <c r="T167" s="17"/>
      <c r="U167" s="17"/>
      <c r="V167" s="90"/>
    </row>
    <row r="168" spans="1:22" ht="18.75" customHeight="1" thickBot="1" x14ac:dyDescent="0.35">
      <c r="A168" s="14"/>
      <c r="B168" s="43"/>
      <c r="C168" s="15"/>
      <c r="D168" s="55"/>
      <c r="E168" s="15"/>
      <c r="F168" s="2"/>
      <c r="G168" s="40"/>
      <c r="H168" s="2"/>
      <c r="I168" s="2"/>
      <c r="J168" s="2"/>
      <c r="K168" s="2"/>
      <c r="L168" s="2"/>
      <c r="M168" s="2"/>
      <c r="N168" s="2"/>
      <c r="O168" s="2"/>
      <c r="P168" s="2"/>
      <c r="Q168" s="2"/>
      <c r="T168" s="17"/>
      <c r="U168" s="17"/>
      <c r="V168" s="90"/>
    </row>
    <row r="169" spans="1:22" ht="18.75" customHeight="1" thickTop="1" x14ac:dyDescent="0.3">
      <c r="A169" s="5">
        <v>27</v>
      </c>
      <c r="B169" s="30" t="s">
        <v>86</v>
      </c>
      <c r="C169" s="4" t="s">
        <v>494</v>
      </c>
      <c r="D169" s="31">
        <v>25000</v>
      </c>
      <c r="E169" s="4"/>
      <c r="F169" s="1"/>
      <c r="G169" s="35">
        <v>15000</v>
      </c>
      <c r="H169" s="1"/>
      <c r="I169" s="1"/>
      <c r="J169" s="1">
        <v>10000</v>
      </c>
      <c r="K169" s="1"/>
      <c r="L169" s="1"/>
      <c r="M169" s="1"/>
      <c r="N169" s="1"/>
      <c r="O169" s="1"/>
      <c r="P169" s="1"/>
      <c r="Q169" s="1"/>
      <c r="R169" s="83" t="s">
        <v>87</v>
      </c>
      <c r="T169" s="84" t="s">
        <v>495</v>
      </c>
      <c r="U169" s="84" t="s">
        <v>495</v>
      </c>
      <c r="V169" s="13"/>
    </row>
    <row r="170" spans="1:22" ht="18.75" customHeight="1" x14ac:dyDescent="0.3">
      <c r="A170" s="5"/>
      <c r="B170" s="30"/>
      <c r="C170" s="4" t="s">
        <v>56</v>
      </c>
      <c r="D170" s="31">
        <f>SUM(E170:J170)</f>
        <v>16500</v>
      </c>
      <c r="E170" s="4"/>
      <c r="F170" s="1"/>
      <c r="G170" s="1">
        <v>0</v>
      </c>
      <c r="H170" s="1">
        <v>16500</v>
      </c>
      <c r="I170" s="1"/>
      <c r="J170" s="1"/>
      <c r="K170" s="1"/>
      <c r="L170" s="1"/>
      <c r="M170" s="1"/>
      <c r="N170" s="1"/>
      <c r="O170" s="1"/>
      <c r="P170" s="1"/>
      <c r="Q170" s="1"/>
      <c r="R170" s="1" t="s">
        <v>496</v>
      </c>
      <c r="T170" s="32" t="s">
        <v>497</v>
      </c>
      <c r="U170" s="32" t="s">
        <v>497</v>
      </c>
      <c r="V170" s="9"/>
    </row>
    <row r="171" spans="1:22" ht="18.75" customHeight="1" x14ac:dyDescent="0.3">
      <c r="A171" s="5"/>
      <c r="B171" s="30"/>
      <c r="C171" s="4" t="s">
        <v>141</v>
      </c>
      <c r="D171" s="31">
        <f>SUM(E171:P171)</f>
        <v>8500</v>
      </c>
      <c r="E171" s="4"/>
      <c r="F171" s="1"/>
      <c r="G171" s="1"/>
      <c r="H171" s="1"/>
      <c r="I171" s="1"/>
      <c r="J171" s="1">
        <v>8500</v>
      </c>
      <c r="K171" s="1"/>
      <c r="L171" s="1"/>
      <c r="M171" s="1"/>
      <c r="N171" s="1"/>
      <c r="O171" s="1"/>
      <c r="P171" s="36"/>
      <c r="Q171" s="36"/>
      <c r="R171" s="38"/>
      <c r="S171" s="4"/>
      <c r="T171" s="9"/>
      <c r="U171" s="9"/>
      <c r="V171" s="9"/>
    </row>
    <row r="172" spans="1:22" ht="18.75" customHeight="1" x14ac:dyDescent="0.3">
      <c r="A172" s="5"/>
      <c r="B172" s="30"/>
      <c r="C172" s="36" t="s">
        <v>130</v>
      </c>
      <c r="D172" s="31">
        <f>D169-D170-D171</f>
        <v>0</v>
      </c>
      <c r="E172" s="4"/>
      <c r="F172" s="1"/>
      <c r="G172" s="1" t="s">
        <v>88</v>
      </c>
      <c r="H172" s="1"/>
      <c r="I172" s="1"/>
      <c r="J172" s="1" t="s">
        <v>89</v>
      </c>
      <c r="K172" s="1"/>
      <c r="L172" s="1"/>
      <c r="M172" s="1"/>
      <c r="N172" s="1"/>
      <c r="O172" s="1"/>
      <c r="P172" s="1"/>
      <c r="Q172" s="1"/>
      <c r="S172" s="12"/>
      <c r="T172" s="9"/>
      <c r="U172" s="9"/>
      <c r="V172" s="9"/>
    </row>
    <row r="173" spans="1:22" ht="18.75" customHeight="1" thickBot="1" x14ac:dyDescent="0.35">
      <c r="A173" s="14"/>
      <c r="B173" s="43"/>
      <c r="C173" s="15" t="s">
        <v>46</v>
      </c>
      <c r="D173" s="55"/>
      <c r="E173" s="15"/>
      <c r="F173" s="2"/>
      <c r="G173" s="2" t="s">
        <v>498</v>
      </c>
      <c r="H173" s="2"/>
      <c r="I173" s="2"/>
      <c r="J173" s="2" t="s">
        <v>499</v>
      </c>
      <c r="K173" s="2"/>
      <c r="L173" s="2"/>
      <c r="M173" s="2"/>
      <c r="N173" s="2"/>
      <c r="O173" s="2"/>
      <c r="P173" s="2"/>
      <c r="Q173" s="2"/>
      <c r="R173" s="61"/>
      <c r="S173" s="15"/>
      <c r="T173" s="16"/>
      <c r="U173" s="16"/>
      <c r="V173" s="16"/>
    </row>
    <row r="174" spans="1:22" ht="18.75" customHeight="1" thickTop="1" x14ac:dyDescent="0.3">
      <c r="A174" s="5">
        <v>28</v>
      </c>
      <c r="B174" s="30" t="s">
        <v>90</v>
      </c>
      <c r="C174" s="4" t="s">
        <v>91</v>
      </c>
      <c r="D174" s="31">
        <v>176000</v>
      </c>
      <c r="E174" s="4">
        <v>8200</v>
      </c>
      <c r="F174" s="1"/>
      <c r="G174" s="1"/>
      <c r="H174" s="1">
        <v>4600</v>
      </c>
      <c r="I174" s="1"/>
      <c r="J174" s="1">
        <f>8200</f>
        <v>8200</v>
      </c>
      <c r="K174" s="1">
        <v>100000</v>
      </c>
      <c r="L174" s="1"/>
      <c r="M174" s="1"/>
      <c r="N174" s="1"/>
      <c r="O174" s="1">
        <v>50000</v>
      </c>
      <c r="P174" s="1">
        <v>5000</v>
      </c>
      <c r="Q174" s="1"/>
      <c r="R174" s="38" t="s">
        <v>500</v>
      </c>
      <c r="S174" s="1" t="s">
        <v>501</v>
      </c>
      <c r="T174" s="22" t="s">
        <v>502</v>
      </c>
      <c r="U174" s="22" t="s">
        <v>502</v>
      </c>
      <c r="V174" s="53" t="s">
        <v>10</v>
      </c>
    </row>
    <row r="175" spans="1:22" ht="18.75" customHeight="1" x14ac:dyDescent="0.3">
      <c r="A175" s="5"/>
      <c r="B175" s="30"/>
      <c r="C175" s="4" t="s">
        <v>56</v>
      </c>
      <c r="D175" s="31">
        <f>SUM(E175:J175)</f>
        <v>12600</v>
      </c>
      <c r="E175" s="4"/>
      <c r="F175" s="1">
        <v>3000</v>
      </c>
      <c r="G175" s="1"/>
      <c r="H175" s="1">
        <v>3350</v>
      </c>
      <c r="I175" s="1"/>
      <c r="J175" s="1">
        <v>6250</v>
      </c>
      <c r="K175" s="1"/>
      <c r="L175" s="1"/>
      <c r="M175" s="1"/>
      <c r="N175" s="1"/>
      <c r="O175" s="1"/>
      <c r="P175" s="36"/>
      <c r="Q175" s="36"/>
      <c r="R175" s="38" t="s">
        <v>503</v>
      </c>
      <c r="S175" s="36"/>
      <c r="T175" s="22" t="s">
        <v>504</v>
      </c>
      <c r="U175" s="22" t="s">
        <v>504</v>
      </c>
      <c r="V175" s="53"/>
    </row>
    <row r="176" spans="1:22" ht="18.75" customHeight="1" x14ac:dyDescent="0.3">
      <c r="A176" s="5"/>
      <c r="B176" s="30"/>
      <c r="C176" s="4" t="s">
        <v>141</v>
      </c>
      <c r="D176" s="31">
        <f>SUM(E176:P176)</f>
        <v>163400</v>
      </c>
      <c r="E176" s="4"/>
      <c r="F176" s="1"/>
      <c r="G176" s="1"/>
      <c r="H176" s="1"/>
      <c r="I176" s="1"/>
      <c r="J176" s="1"/>
      <c r="K176" s="1">
        <v>52000</v>
      </c>
      <c r="L176" s="1">
        <v>48000</v>
      </c>
      <c r="M176" s="1"/>
      <c r="N176" s="1"/>
      <c r="O176" s="1">
        <v>50000</v>
      </c>
      <c r="P176" s="36">
        <f>5000+8400</f>
        <v>13400</v>
      </c>
      <c r="Q176" s="36"/>
      <c r="R176" s="38" t="s">
        <v>505</v>
      </c>
      <c r="S176" s="1"/>
      <c r="T176" s="22" t="s">
        <v>506</v>
      </c>
      <c r="U176" s="22" t="s">
        <v>506</v>
      </c>
      <c r="V176" s="53"/>
    </row>
    <row r="177" spans="1:22" ht="18.75" customHeight="1" x14ac:dyDescent="0.3">
      <c r="A177" s="5"/>
      <c r="B177" s="30"/>
      <c r="C177" s="36" t="s">
        <v>130</v>
      </c>
      <c r="D177" s="31">
        <f>D174-D175-D176</f>
        <v>0</v>
      </c>
      <c r="E177" s="4" t="s">
        <v>92</v>
      </c>
      <c r="F177" s="1"/>
      <c r="G177" s="1"/>
      <c r="H177" s="1" t="s">
        <v>93</v>
      </c>
      <c r="I177" s="1"/>
      <c r="J177" s="1" t="s">
        <v>92</v>
      </c>
      <c r="K177" s="1" t="s">
        <v>507</v>
      </c>
      <c r="L177" s="1" t="s">
        <v>508</v>
      </c>
      <c r="M177" s="1"/>
      <c r="N177" s="1"/>
      <c r="O177" s="1" t="s">
        <v>509</v>
      </c>
      <c r="P177" s="36" t="s">
        <v>94</v>
      </c>
      <c r="Q177" s="36"/>
      <c r="R177" s="38"/>
      <c r="S177" s="36"/>
      <c r="T177" s="22"/>
      <c r="U177" s="53"/>
      <c r="V177" s="53"/>
    </row>
    <row r="178" spans="1:22" ht="18.75" customHeight="1" thickBot="1" x14ac:dyDescent="0.35">
      <c r="A178" s="14"/>
      <c r="B178" s="43"/>
      <c r="C178" s="15" t="s">
        <v>46</v>
      </c>
      <c r="D178" s="55"/>
      <c r="E178" s="2" t="s">
        <v>510</v>
      </c>
      <c r="F178" s="2"/>
      <c r="G178" s="2"/>
      <c r="H178" s="2" t="s">
        <v>511</v>
      </c>
      <c r="I178" s="2"/>
      <c r="J178" s="2" t="s">
        <v>510</v>
      </c>
      <c r="K178" s="2" t="s">
        <v>512</v>
      </c>
      <c r="L178" s="2"/>
      <c r="M178" s="2"/>
      <c r="N178" s="2"/>
      <c r="O178" s="2"/>
      <c r="P178" s="2"/>
      <c r="Q178" s="2"/>
      <c r="R178" s="61"/>
      <c r="S178" s="2"/>
      <c r="T178" s="45"/>
      <c r="U178" s="44"/>
      <c r="V178" s="44"/>
    </row>
    <row r="179" spans="1:22" ht="18.75" customHeight="1" thickTop="1" x14ac:dyDescent="0.3">
      <c r="A179" s="5">
        <v>29</v>
      </c>
      <c r="B179" s="30" t="s">
        <v>95</v>
      </c>
      <c r="C179" s="4" t="s">
        <v>98</v>
      </c>
      <c r="D179" s="31">
        <v>97300</v>
      </c>
      <c r="E179" s="4">
        <f>500+600</f>
        <v>1100</v>
      </c>
      <c r="F179" s="1">
        <f>2600+850+9300+5000</f>
        <v>17750</v>
      </c>
      <c r="G179" s="1">
        <f>2700+850</f>
        <v>3550</v>
      </c>
      <c r="H179" s="1">
        <f t="shared" ref="H179:I179" si="0">500+600</f>
        <v>1100</v>
      </c>
      <c r="I179" s="1">
        <f t="shared" si="0"/>
        <v>1100</v>
      </c>
      <c r="J179" s="1">
        <f>850</f>
        <v>850</v>
      </c>
      <c r="K179" s="1">
        <f>2700+3200</f>
        <v>5900</v>
      </c>
      <c r="L179" s="1">
        <f>33900+800+2700+1400+5000</f>
        <v>43800</v>
      </c>
      <c r="M179" s="1">
        <f>900+600+16800</f>
        <v>18300</v>
      </c>
      <c r="N179" s="1">
        <f>850+600+1200</f>
        <v>2650</v>
      </c>
      <c r="O179" s="1">
        <f>800+400</f>
        <v>1200</v>
      </c>
      <c r="P179" s="1"/>
      <c r="Q179" s="1"/>
      <c r="R179" s="30" t="s">
        <v>513</v>
      </c>
      <c r="S179" s="1" t="s">
        <v>514</v>
      </c>
      <c r="T179" s="53" t="s">
        <v>515</v>
      </c>
      <c r="U179" s="53" t="s">
        <v>515</v>
      </c>
      <c r="V179" s="53"/>
    </row>
    <row r="180" spans="1:22" ht="18.75" customHeight="1" x14ac:dyDescent="0.3">
      <c r="A180" s="5"/>
      <c r="B180" s="30"/>
      <c r="C180" s="4" t="s">
        <v>56</v>
      </c>
      <c r="D180" s="31">
        <f>SUM(E180:J180)</f>
        <v>15570</v>
      </c>
      <c r="E180" s="4">
        <v>0</v>
      </c>
      <c r="F180" s="1">
        <v>3250</v>
      </c>
      <c r="G180" s="1">
        <v>7850</v>
      </c>
      <c r="H180" s="1">
        <v>2560</v>
      </c>
      <c r="I180" s="1">
        <v>720</v>
      </c>
      <c r="J180" s="1">
        <v>1190</v>
      </c>
      <c r="K180" s="1"/>
      <c r="L180" s="1"/>
      <c r="M180" s="1"/>
      <c r="N180" s="1"/>
      <c r="O180" s="1"/>
      <c r="P180" s="1"/>
      <c r="Q180" s="1"/>
      <c r="R180" s="30" t="s">
        <v>516</v>
      </c>
      <c r="S180" s="1" t="s">
        <v>517</v>
      </c>
      <c r="T180" s="53" t="s">
        <v>518</v>
      </c>
      <c r="U180" s="53" t="s">
        <v>518</v>
      </c>
      <c r="V180" s="53"/>
    </row>
    <row r="181" spans="1:22" ht="18.75" customHeight="1" x14ac:dyDescent="0.3">
      <c r="A181" s="5"/>
      <c r="B181" s="30"/>
      <c r="C181" s="4" t="s">
        <v>141</v>
      </c>
      <c r="D181" s="31">
        <f>SUM(E181:P181)</f>
        <v>0</v>
      </c>
      <c r="E181" s="4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 t="s">
        <v>519</v>
      </c>
      <c r="S181" s="1" t="s">
        <v>520</v>
      </c>
      <c r="T181" s="32" t="s">
        <v>520</v>
      </c>
      <c r="U181" s="32" t="s">
        <v>520</v>
      </c>
      <c r="V181" s="53"/>
    </row>
    <row r="182" spans="1:22" ht="18.75" customHeight="1" x14ac:dyDescent="0.3">
      <c r="A182" s="5"/>
      <c r="B182" s="30"/>
      <c r="C182" s="36" t="s">
        <v>130</v>
      </c>
      <c r="D182" s="31">
        <f>D179-D180-D181</f>
        <v>81730</v>
      </c>
      <c r="E182" s="4" t="s">
        <v>521</v>
      </c>
      <c r="F182" s="1" t="s">
        <v>522</v>
      </c>
      <c r="G182" s="1" t="s">
        <v>523</v>
      </c>
      <c r="H182" s="1" t="s">
        <v>524</v>
      </c>
      <c r="I182" s="1" t="s">
        <v>524</v>
      </c>
      <c r="J182" s="1" t="s">
        <v>40</v>
      </c>
      <c r="K182" s="1" t="s">
        <v>525</v>
      </c>
      <c r="L182" s="1" t="s">
        <v>526</v>
      </c>
      <c r="M182" s="1" t="s">
        <v>527</v>
      </c>
      <c r="N182" s="1" t="s">
        <v>528</v>
      </c>
      <c r="O182" s="1" t="s">
        <v>524</v>
      </c>
      <c r="P182" s="1"/>
      <c r="Q182" s="1"/>
      <c r="R182" s="30" t="s">
        <v>529</v>
      </c>
      <c r="S182" s="1" t="s">
        <v>530</v>
      </c>
      <c r="T182" s="53"/>
      <c r="U182" s="53">
        <v>4.2</v>
      </c>
      <c r="V182" s="53"/>
    </row>
    <row r="183" spans="1:22" ht="18.75" customHeight="1" x14ac:dyDescent="0.3">
      <c r="A183" s="5"/>
      <c r="B183" s="30"/>
      <c r="C183" s="4" t="s">
        <v>46</v>
      </c>
      <c r="D183" s="31"/>
      <c r="E183" s="4" t="s">
        <v>531</v>
      </c>
      <c r="F183" s="4" t="s">
        <v>531</v>
      </c>
      <c r="G183" s="4" t="s">
        <v>531</v>
      </c>
      <c r="H183" s="4" t="s">
        <v>531</v>
      </c>
      <c r="I183" s="4" t="s">
        <v>531</v>
      </c>
      <c r="J183" s="4" t="s">
        <v>531</v>
      </c>
      <c r="K183" s="1" t="s">
        <v>525</v>
      </c>
      <c r="L183" s="1" t="s">
        <v>526</v>
      </c>
      <c r="M183" s="1" t="s">
        <v>527</v>
      </c>
      <c r="N183" s="1"/>
      <c r="O183" s="1"/>
      <c r="P183" s="1"/>
      <c r="Q183" s="1"/>
      <c r="R183" s="30" t="s">
        <v>532</v>
      </c>
      <c r="S183" s="1" t="s">
        <v>533</v>
      </c>
      <c r="T183" s="53">
        <v>4.55</v>
      </c>
      <c r="U183" s="53">
        <v>4.55</v>
      </c>
      <c r="V183" s="53"/>
    </row>
    <row r="184" spans="1:22" ht="18.75" customHeight="1" x14ac:dyDescent="0.3">
      <c r="A184" s="5"/>
      <c r="B184" s="30"/>
      <c r="C184" s="4"/>
      <c r="D184" s="31"/>
      <c r="E184" s="4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30" t="s">
        <v>534</v>
      </c>
      <c r="S184" s="1" t="s">
        <v>535</v>
      </c>
      <c r="T184" s="53">
        <v>4.45</v>
      </c>
      <c r="U184" s="53">
        <v>4.45</v>
      </c>
      <c r="V184" s="53" t="s">
        <v>96</v>
      </c>
    </row>
    <row r="185" spans="1:22" ht="18.75" customHeight="1" x14ac:dyDescent="0.3">
      <c r="A185" s="5"/>
      <c r="B185" s="30"/>
      <c r="C185" s="4"/>
      <c r="D185" s="31"/>
      <c r="E185" s="4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30"/>
      <c r="S185" s="1"/>
      <c r="T185" s="53"/>
      <c r="U185" s="53"/>
      <c r="V185" s="53"/>
    </row>
    <row r="186" spans="1:22" ht="18.75" customHeight="1" thickBot="1" x14ac:dyDescent="0.35">
      <c r="A186" s="14"/>
      <c r="B186" s="43"/>
      <c r="C186" s="15"/>
      <c r="D186" s="55"/>
      <c r="E186" s="1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43"/>
      <c r="S186" s="2"/>
      <c r="T186" s="44"/>
      <c r="U186" s="44"/>
      <c r="V186" s="44"/>
    </row>
    <row r="187" spans="1:22" ht="18.75" customHeight="1" thickTop="1" x14ac:dyDescent="0.3">
      <c r="A187" s="5">
        <v>30</v>
      </c>
      <c r="B187" s="30" t="s">
        <v>97</v>
      </c>
      <c r="C187" s="4" t="s">
        <v>98</v>
      </c>
      <c r="D187" s="31">
        <v>83000</v>
      </c>
      <c r="E187" s="4">
        <v>4000</v>
      </c>
      <c r="F187" s="1">
        <f>1800+1000</f>
        <v>2800</v>
      </c>
      <c r="G187" s="1">
        <f>400</f>
        <v>400</v>
      </c>
      <c r="H187" s="1">
        <f>400+3000</f>
        <v>3400</v>
      </c>
      <c r="I187" s="1">
        <f>22500</f>
        <v>22500</v>
      </c>
      <c r="J187" s="1">
        <f>8700+4000+400</f>
        <v>13100</v>
      </c>
      <c r="K187" s="1"/>
      <c r="L187" s="1"/>
      <c r="M187" s="1">
        <v>400</v>
      </c>
      <c r="N187" s="1">
        <v>1000</v>
      </c>
      <c r="O187" s="1">
        <v>8500</v>
      </c>
      <c r="P187" s="1">
        <f>4000+22500+400</f>
        <v>26900</v>
      </c>
      <c r="Q187" s="1"/>
      <c r="R187" s="1" t="s">
        <v>536</v>
      </c>
      <c r="S187" s="1" t="s">
        <v>537</v>
      </c>
      <c r="T187" s="53" t="s">
        <v>538</v>
      </c>
      <c r="U187" s="58" t="s">
        <v>538</v>
      </c>
      <c r="V187" s="53"/>
    </row>
    <row r="188" spans="1:22" ht="18.75" customHeight="1" x14ac:dyDescent="0.3">
      <c r="A188" s="5"/>
      <c r="B188" s="30"/>
      <c r="C188" s="4" t="s">
        <v>484</v>
      </c>
      <c r="D188" s="31">
        <f>SUM(E188:K188)</f>
        <v>20450</v>
      </c>
      <c r="E188" s="4">
        <v>0</v>
      </c>
      <c r="F188" s="1">
        <v>0</v>
      </c>
      <c r="G188" s="1">
        <v>0</v>
      </c>
      <c r="H188" s="1">
        <v>0</v>
      </c>
      <c r="I188" s="1">
        <v>0</v>
      </c>
      <c r="J188" s="1">
        <v>8700</v>
      </c>
      <c r="K188" s="1">
        <v>11750</v>
      </c>
      <c r="L188" s="1"/>
      <c r="M188" s="4"/>
      <c r="N188" s="1"/>
      <c r="O188" s="1"/>
      <c r="P188" s="1"/>
      <c r="Q188" s="1"/>
      <c r="R188" s="1" t="s">
        <v>539</v>
      </c>
      <c r="S188" s="1" t="s">
        <v>540</v>
      </c>
      <c r="T188" s="53">
        <v>4.5199999999999996</v>
      </c>
      <c r="U188" s="53">
        <v>4.5199999999999996</v>
      </c>
      <c r="V188" s="53"/>
    </row>
    <row r="189" spans="1:22" ht="18.75" customHeight="1" x14ac:dyDescent="0.3">
      <c r="A189" s="5"/>
      <c r="B189" s="30"/>
      <c r="C189" s="4" t="s">
        <v>141</v>
      </c>
      <c r="D189" s="31">
        <f>SUM(E189:P189)</f>
        <v>0</v>
      </c>
      <c r="E189" s="4"/>
      <c r="F189" s="1"/>
      <c r="G189" s="1"/>
      <c r="H189" s="1"/>
      <c r="I189" s="1"/>
      <c r="J189" s="1"/>
      <c r="K189" s="1"/>
      <c r="L189" s="1"/>
      <c r="M189" s="4"/>
      <c r="N189" s="1"/>
      <c r="O189" s="1"/>
      <c r="P189" s="1"/>
      <c r="Q189" s="1"/>
      <c r="R189" s="1" t="s">
        <v>541</v>
      </c>
      <c r="S189" s="1" t="s">
        <v>542</v>
      </c>
      <c r="T189" s="53">
        <v>4.7</v>
      </c>
      <c r="U189" s="53">
        <v>4.7</v>
      </c>
      <c r="V189" s="53"/>
    </row>
    <row r="190" spans="1:22" ht="18.75" customHeight="1" x14ac:dyDescent="0.3">
      <c r="A190" s="5"/>
      <c r="B190" s="30"/>
      <c r="C190" s="36" t="s">
        <v>130</v>
      </c>
      <c r="D190" s="31">
        <f>D187-D188-D189</f>
        <v>62550</v>
      </c>
      <c r="E190" s="4" t="s">
        <v>543</v>
      </c>
      <c r="F190" s="1" t="s">
        <v>544</v>
      </c>
      <c r="G190" s="1" t="s">
        <v>545</v>
      </c>
      <c r="H190" s="1" t="s">
        <v>546</v>
      </c>
      <c r="I190" s="1" t="s">
        <v>547</v>
      </c>
      <c r="J190" s="1" t="s">
        <v>548</v>
      </c>
      <c r="K190" s="1"/>
      <c r="L190" s="1"/>
      <c r="M190" s="4" t="s">
        <v>545</v>
      </c>
      <c r="N190" s="1" t="s">
        <v>549</v>
      </c>
      <c r="O190" s="1" t="s">
        <v>550</v>
      </c>
      <c r="P190" s="1" t="s">
        <v>551</v>
      </c>
      <c r="Q190" s="1"/>
      <c r="R190" s="1"/>
      <c r="S190" s="1"/>
      <c r="T190" s="53"/>
      <c r="U190" s="53"/>
      <c r="V190" s="53"/>
    </row>
    <row r="191" spans="1:22" ht="18.75" customHeight="1" thickBot="1" x14ac:dyDescent="0.35">
      <c r="A191" s="14"/>
      <c r="B191" s="43"/>
      <c r="C191" s="15" t="s">
        <v>46</v>
      </c>
      <c r="D191" s="55"/>
      <c r="E191" s="15" t="s">
        <v>531</v>
      </c>
      <c r="F191" s="15" t="s">
        <v>531</v>
      </c>
      <c r="G191" s="2" t="s">
        <v>552</v>
      </c>
      <c r="H191" s="15" t="s">
        <v>553</v>
      </c>
      <c r="I191" s="15" t="s">
        <v>531</v>
      </c>
      <c r="J191" s="15" t="s">
        <v>531</v>
      </c>
      <c r="K191" s="2"/>
      <c r="L191" s="2"/>
      <c r="M191" s="2"/>
      <c r="N191" s="2"/>
      <c r="O191" s="2"/>
      <c r="P191" s="2"/>
      <c r="Q191" s="2"/>
      <c r="R191" s="2"/>
      <c r="S191" s="2"/>
      <c r="T191" s="44"/>
      <c r="U191" s="44"/>
      <c r="V191" s="44"/>
    </row>
    <row r="192" spans="1:22" ht="18.75" customHeight="1" thickTop="1" x14ac:dyDescent="0.3">
      <c r="A192" s="5">
        <v>31</v>
      </c>
      <c r="B192" s="30" t="s">
        <v>99</v>
      </c>
      <c r="C192" s="4" t="s">
        <v>100</v>
      </c>
      <c r="D192" s="31">
        <v>121000</v>
      </c>
      <c r="E192" s="4">
        <v>9480</v>
      </c>
      <c r="F192" s="1">
        <v>108360</v>
      </c>
      <c r="G192" s="1"/>
      <c r="H192" s="1">
        <v>3160</v>
      </c>
      <c r="I192" s="1"/>
      <c r="J192" s="1"/>
      <c r="K192" s="1"/>
      <c r="L192" s="1"/>
      <c r="M192" s="1"/>
      <c r="N192" s="1"/>
      <c r="O192" s="1"/>
      <c r="P192" s="1"/>
      <c r="Q192" s="1"/>
      <c r="R192" s="85" t="s">
        <v>554</v>
      </c>
      <c r="S192" s="83" t="s">
        <v>502</v>
      </c>
      <c r="T192" s="84" t="s">
        <v>502</v>
      </c>
      <c r="U192" s="84" t="s">
        <v>502</v>
      </c>
      <c r="V192" s="94" t="s">
        <v>555</v>
      </c>
    </row>
    <row r="193" spans="1:22" ht="18.75" customHeight="1" x14ac:dyDescent="0.3">
      <c r="A193" s="5"/>
      <c r="B193" s="30"/>
      <c r="C193" s="4" t="s">
        <v>56</v>
      </c>
      <c r="D193" s="31">
        <f>SUM(E193:J193)</f>
        <v>89339.859999999986</v>
      </c>
      <c r="E193" s="31">
        <v>24568.82</v>
      </c>
      <c r="F193" s="1"/>
      <c r="G193" s="1">
        <v>53239.64</v>
      </c>
      <c r="H193" s="1"/>
      <c r="I193" s="1">
        <v>11531.4</v>
      </c>
      <c r="J193" s="1"/>
      <c r="K193" s="1"/>
      <c r="L193" s="1"/>
      <c r="M193" s="1"/>
      <c r="N193" s="1"/>
      <c r="O193" s="1"/>
      <c r="P193" s="1"/>
      <c r="Q193" s="1"/>
      <c r="R193" s="3" t="s">
        <v>556</v>
      </c>
      <c r="S193" s="1" t="s">
        <v>557</v>
      </c>
      <c r="T193" s="32" t="s">
        <v>557</v>
      </c>
      <c r="U193" s="32" t="s">
        <v>557</v>
      </c>
      <c r="V193" s="90"/>
    </row>
    <row r="194" spans="1:22" ht="18.75" customHeight="1" x14ac:dyDescent="0.3">
      <c r="A194" s="5"/>
      <c r="B194" s="30"/>
      <c r="C194" s="4" t="s">
        <v>141</v>
      </c>
      <c r="D194" s="31">
        <f>SUM(E194:P194)</f>
        <v>31660.14</v>
      </c>
      <c r="E194" s="31"/>
      <c r="F194" s="1"/>
      <c r="G194" s="1"/>
      <c r="H194" s="1"/>
      <c r="I194" s="1"/>
      <c r="J194" s="1"/>
      <c r="K194" s="1"/>
      <c r="L194" s="1"/>
      <c r="M194" s="1"/>
      <c r="N194" s="1">
        <v>31660.14</v>
      </c>
      <c r="O194" s="1"/>
      <c r="P194" s="1"/>
      <c r="Q194" s="1"/>
      <c r="R194" s="1" t="s">
        <v>558</v>
      </c>
      <c r="S194" s="1" t="s">
        <v>559</v>
      </c>
      <c r="T194" s="32" t="s">
        <v>559</v>
      </c>
      <c r="U194" s="32" t="s">
        <v>559</v>
      </c>
      <c r="V194" s="90"/>
    </row>
    <row r="195" spans="1:22" ht="18.75" customHeight="1" x14ac:dyDescent="0.3">
      <c r="A195" s="5"/>
      <c r="B195" s="30"/>
      <c r="C195" s="36" t="s">
        <v>130</v>
      </c>
      <c r="D195" s="31">
        <f>D192-D193-D194</f>
        <v>0</v>
      </c>
      <c r="E195" s="31" t="s">
        <v>101</v>
      </c>
      <c r="F195" s="1" t="s">
        <v>102</v>
      </c>
      <c r="G195" s="1"/>
      <c r="H195" s="1" t="s">
        <v>103</v>
      </c>
      <c r="I195" s="1"/>
      <c r="J195" s="1"/>
      <c r="K195" s="1"/>
      <c r="L195" s="1"/>
      <c r="M195" s="1"/>
      <c r="N195" s="1" t="s">
        <v>560</v>
      </c>
      <c r="O195" s="1"/>
      <c r="P195" s="1"/>
      <c r="Q195" s="1"/>
      <c r="R195" s="1" t="s">
        <v>561</v>
      </c>
      <c r="S195" s="1" t="s">
        <v>562</v>
      </c>
      <c r="T195" s="32" t="s">
        <v>562</v>
      </c>
      <c r="U195" s="32" t="s">
        <v>562</v>
      </c>
      <c r="V195" s="90"/>
    </row>
    <row r="196" spans="1:22" ht="18.75" customHeight="1" x14ac:dyDescent="0.3">
      <c r="A196" s="5"/>
      <c r="B196" s="1"/>
      <c r="C196" s="4" t="s">
        <v>46</v>
      </c>
      <c r="D196" s="35"/>
      <c r="E196" s="4" t="s">
        <v>531</v>
      </c>
      <c r="F196" s="4" t="s">
        <v>531</v>
      </c>
      <c r="G196" s="1"/>
      <c r="H196" s="4" t="s">
        <v>531</v>
      </c>
      <c r="I196" s="1"/>
      <c r="J196" s="1"/>
      <c r="K196" s="1"/>
      <c r="L196" s="1"/>
      <c r="M196" s="1"/>
      <c r="N196" s="1"/>
      <c r="O196" s="1"/>
      <c r="P196" s="1"/>
      <c r="Q196" s="1"/>
      <c r="R196" s="1" t="s">
        <v>563</v>
      </c>
      <c r="S196" s="1" t="s">
        <v>564</v>
      </c>
      <c r="T196" s="32" t="s">
        <v>564</v>
      </c>
      <c r="U196" s="32" t="s">
        <v>564</v>
      </c>
      <c r="V196" s="90"/>
    </row>
    <row r="197" spans="1:22" ht="18.75" customHeight="1" x14ac:dyDescent="0.3">
      <c r="A197" s="5"/>
      <c r="B197" s="1"/>
      <c r="C197" s="4"/>
      <c r="D197" s="5"/>
      <c r="E197" s="4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2"/>
      <c r="S197" s="12"/>
      <c r="T197" s="9"/>
      <c r="U197" s="9"/>
      <c r="V197" s="90"/>
    </row>
    <row r="198" spans="1:22" ht="18.75" customHeight="1" thickBot="1" x14ac:dyDescent="0.35">
      <c r="A198" s="14"/>
      <c r="B198" s="2"/>
      <c r="C198" s="15"/>
      <c r="D198" s="15"/>
      <c r="E198" s="15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19"/>
      <c r="S198" s="19"/>
      <c r="T198" s="16"/>
      <c r="U198" s="16"/>
      <c r="V198" s="88"/>
    </row>
    <row r="199" spans="1:22" ht="15.75" customHeight="1" thickTop="1" x14ac:dyDescent="0.3">
      <c r="A199" s="26"/>
      <c r="B199" s="21" t="s">
        <v>565</v>
      </c>
      <c r="C199" s="28"/>
      <c r="D199" s="28"/>
      <c r="E199" s="28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0"/>
      <c r="U199" s="21"/>
      <c r="V199" s="20"/>
    </row>
    <row r="200" spans="1:22" ht="149.25" customHeight="1" x14ac:dyDescent="0.3">
      <c r="A200" s="35">
        <v>1</v>
      </c>
      <c r="B200" s="1" t="s">
        <v>566</v>
      </c>
      <c r="C200" s="4" t="s">
        <v>567</v>
      </c>
      <c r="D200" s="4">
        <v>100000</v>
      </c>
      <c r="E200" s="4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22" t="s">
        <v>568</v>
      </c>
      <c r="U200" s="22" t="s">
        <v>569</v>
      </c>
      <c r="V200" s="53"/>
    </row>
    <row r="201" spans="1:22" ht="171" customHeight="1" x14ac:dyDescent="0.3">
      <c r="A201" s="35">
        <v>2</v>
      </c>
      <c r="B201" s="1" t="s">
        <v>570</v>
      </c>
      <c r="C201" s="4" t="s">
        <v>571</v>
      </c>
      <c r="D201" s="4">
        <v>830000</v>
      </c>
      <c r="E201" s="4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 t="s">
        <v>572</v>
      </c>
      <c r="T201" s="53"/>
      <c r="U201" s="53"/>
      <c r="V201" s="53"/>
    </row>
    <row r="202" spans="1:22" ht="18.75" customHeight="1" x14ac:dyDescent="0.3">
      <c r="A202" s="5"/>
      <c r="B202" s="1"/>
      <c r="C202" s="4"/>
      <c r="D202" s="4"/>
      <c r="E202" s="4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53"/>
      <c r="U202" s="53"/>
      <c r="V202" s="53"/>
    </row>
    <row r="203" spans="1:22" ht="18.75" customHeight="1" x14ac:dyDescent="0.3">
      <c r="A203" s="5"/>
      <c r="B203" s="1"/>
      <c r="C203" s="4"/>
      <c r="D203" s="4"/>
      <c r="E203" s="4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53"/>
      <c r="U203" s="53"/>
      <c r="V203" s="53"/>
    </row>
    <row r="204" spans="1:22" ht="18.75" customHeight="1" x14ac:dyDescent="0.3">
      <c r="A204" s="5"/>
      <c r="B204" s="1"/>
      <c r="C204" s="4"/>
      <c r="D204" s="4"/>
      <c r="E204" s="4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53"/>
      <c r="U204" s="53"/>
      <c r="V204" s="53"/>
    </row>
    <row r="205" spans="1:22" ht="18.75" customHeight="1" x14ac:dyDescent="0.3">
      <c r="A205" s="5"/>
      <c r="B205" s="1"/>
      <c r="C205" s="4"/>
      <c r="D205" s="4"/>
      <c r="E205" s="4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53"/>
      <c r="U205" s="53"/>
      <c r="V205" s="53"/>
    </row>
    <row r="206" spans="1:22" ht="18.75" customHeight="1" x14ac:dyDescent="0.3">
      <c r="A206" s="5"/>
      <c r="B206" s="1"/>
      <c r="C206" s="4"/>
      <c r="D206" s="4"/>
      <c r="E206" s="4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53"/>
      <c r="U206" s="53"/>
      <c r="V206" s="53"/>
    </row>
    <row r="207" spans="1:22" ht="18.75" customHeight="1" x14ac:dyDescent="0.3">
      <c r="A207" s="5"/>
      <c r="B207" s="1"/>
      <c r="C207" s="4"/>
      <c r="D207" s="4"/>
      <c r="E207" s="4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53"/>
      <c r="U207" s="53"/>
      <c r="V207" s="53"/>
    </row>
    <row r="208" spans="1:22" ht="18.75" customHeight="1" x14ac:dyDescent="0.3">
      <c r="A208" s="5"/>
      <c r="B208" s="1"/>
      <c r="C208" s="4"/>
      <c r="D208" s="4"/>
      <c r="E208" s="4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53"/>
      <c r="U208" s="53"/>
      <c r="V208" s="53"/>
    </row>
    <row r="209" spans="1:22" ht="18.75" customHeight="1" x14ac:dyDescent="0.3">
      <c r="A209" s="5"/>
      <c r="B209" s="1"/>
      <c r="C209" s="4"/>
      <c r="D209" s="4"/>
      <c r="E209" s="4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53"/>
      <c r="U209" s="53"/>
      <c r="V209" s="53"/>
    </row>
    <row r="210" spans="1:22" ht="18.75" customHeight="1" x14ac:dyDescent="0.3">
      <c r="A210" s="5"/>
      <c r="B210" s="1"/>
      <c r="C210" s="4"/>
      <c r="D210" s="4"/>
      <c r="E210" s="4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53"/>
      <c r="U210" s="53"/>
      <c r="V210" s="53"/>
    </row>
    <row r="211" spans="1:22" ht="18.75" customHeight="1" x14ac:dyDescent="0.3">
      <c r="A211" s="5"/>
      <c r="B211" s="1"/>
      <c r="C211" s="4"/>
      <c r="D211" s="4"/>
      <c r="E211" s="4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53"/>
      <c r="U211" s="53"/>
      <c r="V211" s="53"/>
    </row>
    <row r="212" spans="1:22" ht="18.75" customHeight="1" x14ac:dyDescent="0.3">
      <c r="A212" s="5"/>
      <c r="B212" s="1"/>
      <c r="C212" s="4"/>
      <c r="D212" s="4"/>
      <c r="E212" s="4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53"/>
      <c r="U212" s="53"/>
      <c r="V212" s="53"/>
    </row>
    <row r="213" spans="1:22" ht="18.75" customHeight="1" x14ac:dyDescent="0.3">
      <c r="A213" s="5"/>
      <c r="B213" s="1"/>
      <c r="C213" s="4"/>
      <c r="D213" s="4"/>
      <c r="E213" s="4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53"/>
      <c r="U213" s="53"/>
      <c r="V213" s="53"/>
    </row>
    <row r="214" spans="1:22" ht="18.75" customHeight="1" x14ac:dyDescent="0.3">
      <c r="A214" s="5"/>
      <c r="B214" s="1"/>
      <c r="C214" s="4"/>
      <c r="D214" s="4"/>
      <c r="E214" s="4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53"/>
      <c r="U214" s="53"/>
      <c r="V214" s="53"/>
    </row>
    <row r="215" spans="1:22" ht="18.75" customHeight="1" x14ac:dyDescent="0.3">
      <c r="A215" s="5"/>
      <c r="B215" s="1"/>
      <c r="C215" s="4"/>
      <c r="D215" s="4"/>
      <c r="E215" s="4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53"/>
      <c r="U215" s="53"/>
      <c r="V215" s="53"/>
    </row>
    <row r="216" spans="1:22" ht="18.75" customHeight="1" x14ac:dyDescent="0.3">
      <c r="A216" s="5"/>
      <c r="B216" s="1"/>
      <c r="C216" s="4"/>
      <c r="D216" s="4"/>
      <c r="E216" s="4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53"/>
      <c r="U216" s="53"/>
      <c r="V216" s="53"/>
    </row>
    <row r="217" spans="1:22" ht="18.75" customHeight="1" x14ac:dyDescent="0.3">
      <c r="A217" s="5"/>
      <c r="B217" s="1"/>
      <c r="C217" s="4"/>
      <c r="D217" s="4"/>
      <c r="E217" s="4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53"/>
      <c r="U217" s="53"/>
      <c r="V217" s="53"/>
    </row>
    <row r="218" spans="1:22" ht="18.75" customHeight="1" x14ac:dyDescent="0.3">
      <c r="A218" s="5"/>
      <c r="B218" s="1"/>
      <c r="C218" s="4"/>
      <c r="D218" s="4"/>
      <c r="E218" s="4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53"/>
      <c r="U218" s="53"/>
      <c r="V218" s="53"/>
    </row>
    <row r="219" spans="1:22" ht="18.75" customHeight="1" x14ac:dyDescent="0.3">
      <c r="A219" s="5"/>
      <c r="B219" s="1"/>
      <c r="C219" s="4"/>
      <c r="D219" s="4"/>
      <c r="E219" s="4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53"/>
      <c r="U219" s="53"/>
      <c r="V219" s="53"/>
    </row>
    <row r="220" spans="1:22" ht="18.75" customHeight="1" x14ac:dyDescent="0.3">
      <c r="A220" s="5"/>
      <c r="B220" s="1"/>
      <c r="C220" s="4"/>
      <c r="D220" s="4"/>
      <c r="E220" s="4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53"/>
      <c r="U220" s="53"/>
      <c r="V220" s="53"/>
    </row>
    <row r="221" spans="1:22" ht="18.75" customHeight="1" x14ac:dyDescent="0.3">
      <c r="A221" s="5"/>
      <c r="B221" s="1"/>
      <c r="C221" s="4"/>
      <c r="D221" s="4"/>
      <c r="E221" s="4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53"/>
      <c r="U221" s="53"/>
      <c r="V221" s="53"/>
    </row>
    <row r="222" spans="1:22" ht="18.75" customHeight="1" x14ac:dyDescent="0.3">
      <c r="A222" s="5"/>
      <c r="B222" s="1"/>
      <c r="C222" s="4"/>
      <c r="D222" s="4"/>
      <c r="E222" s="4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53"/>
      <c r="U222" s="53"/>
      <c r="V222" s="53"/>
    </row>
    <row r="223" spans="1:22" ht="18.75" customHeight="1" x14ac:dyDescent="0.3">
      <c r="A223" s="5"/>
      <c r="B223" s="1"/>
      <c r="C223" s="4"/>
      <c r="D223" s="4"/>
      <c r="E223" s="4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53"/>
      <c r="U223" s="53"/>
      <c r="V223" s="53"/>
    </row>
    <row r="224" spans="1:22" ht="18.75" customHeight="1" x14ac:dyDescent="0.3">
      <c r="A224" s="5"/>
      <c r="B224" s="1"/>
      <c r="C224" s="4"/>
      <c r="D224" s="4"/>
      <c r="E224" s="4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53"/>
      <c r="U224" s="53"/>
      <c r="V224" s="53"/>
    </row>
    <row r="225" spans="1:22" ht="18.75" customHeight="1" x14ac:dyDescent="0.3">
      <c r="A225" s="5"/>
      <c r="B225" s="1"/>
      <c r="C225" s="4"/>
      <c r="D225" s="4"/>
      <c r="E225" s="4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53"/>
      <c r="U225" s="53"/>
      <c r="V225" s="53"/>
    </row>
    <row r="226" spans="1:22" ht="18.75" customHeight="1" x14ac:dyDescent="0.3">
      <c r="A226" s="5"/>
      <c r="B226" s="1"/>
      <c r="C226" s="4"/>
      <c r="D226" s="4"/>
      <c r="E226" s="4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53"/>
      <c r="U226" s="53"/>
      <c r="V226" s="53"/>
    </row>
    <row r="227" spans="1:22" ht="18.75" customHeight="1" x14ac:dyDescent="0.3">
      <c r="A227" s="5"/>
      <c r="B227" s="1"/>
      <c r="C227" s="4"/>
      <c r="D227" s="4"/>
      <c r="E227" s="4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53"/>
      <c r="U227" s="53"/>
      <c r="V227" s="53"/>
    </row>
    <row r="228" spans="1:22" ht="18.75" customHeight="1" x14ac:dyDescent="0.3">
      <c r="A228" s="5"/>
      <c r="B228" s="1"/>
      <c r="C228" s="4"/>
      <c r="D228" s="4"/>
      <c r="E228" s="4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53"/>
      <c r="U228" s="53"/>
      <c r="V228" s="53"/>
    </row>
    <row r="229" spans="1:22" ht="18.75" customHeight="1" x14ac:dyDescent="0.3">
      <c r="A229" s="5"/>
      <c r="B229" s="1"/>
      <c r="C229" s="4"/>
      <c r="D229" s="4"/>
      <c r="E229" s="4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53"/>
      <c r="U229" s="53"/>
      <c r="V229" s="53"/>
    </row>
    <row r="230" spans="1:22" ht="18.75" customHeight="1" x14ac:dyDescent="0.3">
      <c r="A230" s="5"/>
      <c r="B230" s="1"/>
      <c r="C230" s="4"/>
      <c r="D230" s="4"/>
      <c r="E230" s="4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53"/>
      <c r="U230" s="53"/>
      <c r="V230" s="53"/>
    </row>
    <row r="231" spans="1:22" ht="18.75" customHeight="1" x14ac:dyDescent="0.3">
      <c r="A231" s="5"/>
      <c r="B231" s="1"/>
      <c r="C231" s="4"/>
      <c r="D231" s="4"/>
      <c r="E231" s="4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53"/>
      <c r="U231" s="53"/>
      <c r="V231" s="53"/>
    </row>
    <row r="232" spans="1:22" ht="18.75" customHeight="1" x14ac:dyDescent="0.3">
      <c r="A232" s="5"/>
      <c r="B232" s="1"/>
      <c r="C232" s="4"/>
      <c r="D232" s="4"/>
      <c r="E232" s="4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53"/>
      <c r="U232" s="53"/>
      <c r="V232" s="53"/>
    </row>
    <row r="233" spans="1:22" ht="18.75" customHeight="1" x14ac:dyDescent="0.3">
      <c r="A233" s="5"/>
      <c r="B233" s="1"/>
      <c r="C233" s="4"/>
      <c r="D233" s="4"/>
      <c r="E233" s="4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53"/>
      <c r="U233" s="53"/>
      <c r="V233" s="53"/>
    </row>
    <row r="234" spans="1:22" ht="18.75" customHeight="1" x14ac:dyDescent="0.3">
      <c r="A234" s="5"/>
      <c r="B234" s="1"/>
      <c r="C234" s="4"/>
      <c r="D234" s="4"/>
      <c r="E234" s="4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53"/>
      <c r="U234" s="53"/>
      <c r="V234" s="53"/>
    </row>
    <row r="235" spans="1:22" ht="18.75" customHeight="1" x14ac:dyDescent="0.3">
      <c r="A235" s="5"/>
      <c r="B235" s="1"/>
      <c r="C235" s="4"/>
      <c r="D235" s="4"/>
      <c r="E235" s="4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53"/>
      <c r="U235" s="53"/>
      <c r="V235" s="53"/>
    </row>
    <row r="236" spans="1:22" ht="18.75" customHeight="1" x14ac:dyDescent="0.3">
      <c r="A236" s="5"/>
      <c r="B236" s="1"/>
      <c r="C236" s="4"/>
      <c r="D236" s="4"/>
      <c r="E236" s="4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53"/>
      <c r="U236" s="53"/>
      <c r="V236" s="53"/>
    </row>
    <row r="237" spans="1:22" ht="18.75" customHeight="1" x14ac:dyDescent="0.3">
      <c r="A237" s="5"/>
      <c r="B237" s="1"/>
      <c r="C237" s="4"/>
      <c r="D237" s="4"/>
      <c r="E237" s="4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53"/>
      <c r="U237" s="53"/>
      <c r="V237" s="53"/>
    </row>
    <row r="238" spans="1:22" ht="18.75" customHeight="1" x14ac:dyDescent="0.3">
      <c r="A238" s="5"/>
      <c r="B238" s="1"/>
      <c r="C238" s="4"/>
      <c r="D238" s="4"/>
      <c r="E238" s="4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53"/>
      <c r="U238" s="53"/>
      <c r="V238" s="53"/>
    </row>
    <row r="239" spans="1:22" ht="18.75" customHeight="1" x14ac:dyDescent="0.3">
      <c r="A239" s="5"/>
      <c r="B239" s="1"/>
      <c r="C239" s="4"/>
      <c r="D239" s="4"/>
      <c r="E239" s="4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53"/>
      <c r="U239" s="53"/>
      <c r="V239" s="53"/>
    </row>
    <row r="240" spans="1:22" ht="18.75" customHeight="1" x14ac:dyDescent="0.3">
      <c r="A240" s="5"/>
      <c r="B240" s="1"/>
      <c r="C240" s="4"/>
      <c r="D240" s="4"/>
      <c r="E240" s="4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53"/>
      <c r="U240" s="53"/>
      <c r="V240" s="53"/>
    </row>
    <row r="241" spans="1:22" ht="18.75" customHeight="1" x14ac:dyDescent="0.3">
      <c r="A241" s="5"/>
      <c r="B241" s="1"/>
      <c r="C241" s="4"/>
      <c r="D241" s="4"/>
      <c r="E241" s="4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53"/>
      <c r="U241" s="53"/>
      <c r="V241" s="53"/>
    </row>
    <row r="242" spans="1:22" ht="18.75" customHeight="1" x14ac:dyDescent="0.3">
      <c r="A242" s="5"/>
      <c r="B242" s="1"/>
      <c r="C242" s="4"/>
      <c r="D242" s="4"/>
      <c r="E242" s="4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53"/>
      <c r="U242" s="53"/>
      <c r="V242" s="53"/>
    </row>
    <row r="243" spans="1:22" ht="18.75" customHeight="1" x14ac:dyDescent="0.3">
      <c r="A243" s="5"/>
      <c r="B243" s="1"/>
      <c r="C243" s="4"/>
      <c r="D243" s="4"/>
      <c r="E243" s="4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53"/>
      <c r="U243" s="53"/>
      <c r="V243" s="53"/>
    </row>
    <row r="244" spans="1:22" ht="18.75" customHeight="1" x14ac:dyDescent="0.3">
      <c r="A244" s="5"/>
      <c r="B244" s="1"/>
      <c r="C244" s="4"/>
      <c r="D244" s="4"/>
      <c r="E244" s="4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53"/>
      <c r="U244" s="53"/>
      <c r="V244" s="53"/>
    </row>
    <row r="245" spans="1:22" ht="18.75" customHeight="1" x14ac:dyDescent="0.3">
      <c r="A245" s="5"/>
      <c r="B245" s="1"/>
      <c r="C245" s="4"/>
      <c r="D245" s="4"/>
      <c r="E245" s="4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53"/>
      <c r="U245" s="53"/>
      <c r="V245" s="53"/>
    </row>
    <row r="246" spans="1:22" ht="18.75" customHeight="1" x14ac:dyDescent="0.3">
      <c r="A246" s="5"/>
      <c r="B246" s="1"/>
      <c r="C246" s="4"/>
      <c r="D246" s="4"/>
      <c r="E246" s="4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53"/>
      <c r="U246" s="53"/>
      <c r="V246" s="53"/>
    </row>
    <row r="247" spans="1:22" ht="18.75" customHeight="1" x14ac:dyDescent="0.3">
      <c r="A247" s="5"/>
      <c r="B247" s="1"/>
      <c r="C247" s="4"/>
      <c r="D247" s="4"/>
      <c r="E247" s="4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53"/>
      <c r="U247" s="53"/>
      <c r="V247" s="53"/>
    </row>
    <row r="248" spans="1:22" ht="18.75" customHeight="1" x14ac:dyDescent="0.3">
      <c r="A248" s="5"/>
      <c r="B248" s="1"/>
      <c r="C248" s="4"/>
      <c r="D248" s="4"/>
      <c r="E248" s="4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53"/>
      <c r="U248" s="53"/>
      <c r="V248" s="53"/>
    </row>
    <row r="249" spans="1:22" ht="18.75" customHeight="1" x14ac:dyDescent="0.3">
      <c r="A249" s="5"/>
      <c r="B249" s="1"/>
      <c r="C249" s="4"/>
      <c r="D249" s="4"/>
      <c r="E249" s="4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53"/>
      <c r="U249" s="53"/>
      <c r="V249" s="53"/>
    </row>
    <row r="250" spans="1:22" ht="18.75" customHeight="1" x14ac:dyDescent="0.3">
      <c r="A250" s="5"/>
      <c r="B250" s="1"/>
      <c r="C250" s="4"/>
      <c r="D250" s="4"/>
      <c r="E250" s="4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53"/>
      <c r="U250" s="53"/>
      <c r="V250" s="53"/>
    </row>
    <row r="251" spans="1:22" ht="18.75" customHeight="1" x14ac:dyDescent="0.3">
      <c r="A251" s="5"/>
      <c r="B251" s="1"/>
      <c r="C251" s="4"/>
      <c r="D251" s="4"/>
      <c r="E251" s="4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53"/>
      <c r="U251" s="53"/>
      <c r="V251" s="53"/>
    </row>
    <row r="252" spans="1:22" ht="18.75" customHeight="1" x14ac:dyDescent="0.3">
      <c r="A252" s="5"/>
      <c r="B252" s="1"/>
      <c r="C252" s="4"/>
      <c r="D252" s="4"/>
      <c r="E252" s="4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53"/>
      <c r="U252" s="53"/>
      <c r="V252" s="53"/>
    </row>
    <row r="253" spans="1:22" ht="18.75" customHeight="1" x14ac:dyDescent="0.3">
      <c r="A253" s="5"/>
      <c r="B253" s="1"/>
      <c r="C253" s="4"/>
      <c r="D253" s="4"/>
      <c r="E253" s="4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53"/>
      <c r="U253" s="53"/>
      <c r="V253" s="53"/>
    </row>
    <row r="254" spans="1:22" ht="18.75" customHeight="1" x14ac:dyDescent="0.3">
      <c r="A254" s="5"/>
      <c r="B254" s="1"/>
      <c r="C254" s="4"/>
      <c r="D254" s="4"/>
      <c r="E254" s="4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53"/>
      <c r="U254" s="53"/>
      <c r="V254" s="53"/>
    </row>
    <row r="255" spans="1:22" ht="18.75" customHeight="1" x14ac:dyDescent="0.3">
      <c r="A255" s="5"/>
      <c r="B255" s="1"/>
      <c r="C255" s="4"/>
      <c r="D255" s="4"/>
      <c r="E255" s="4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53"/>
      <c r="U255" s="53"/>
      <c r="V255" s="53"/>
    </row>
    <row r="256" spans="1:22" ht="18.75" customHeight="1" x14ac:dyDescent="0.3">
      <c r="A256" s="5"/>
      <c r="B256" s="1"/>
      <c r="C256" s="4"/>
      <c r="D256" s="4"/>
      <c r="E256" s="4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53"/>
      <c r="U256" s="53"/>
      <c r="V256" s="53"/>
    </row>
    <row r="257" spans="1:22" ht="18.75" customHeight="1" x14ac:dyDescent="0.3">
      <c r="A257" s="5"/>
      <c r="B257" s="1"/>
      <c r="C257" s="4"/>
      <c r="D257" s="4"/>
      <c r="E257" s="4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53"/>
      <c r="U257" s="53"/>
      <c r="V257" s="53"/>
    </row>
    <row r="258" spans="1:22" ht="18.75" customHeight="1" x14ac:dyDescent="0.3">
      <c r="A258" s="5"/>
      <c r="B258" s="1"/>
      <c r="C258" s="4"/>
      <c r="D258" s="4"/>
      <c r="E258" s="4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53"/>
      <c r="U258" s="53"/>
      <c r="V258" s="53"/>
    </row>
    <row r="259" spans="1:22" ht="18.75" customHeight="1" x14ac:dyDescent="0.3">
      <c r="A259" s="5"/>
      <c r="B259" s="1"/>
      <c r="C259" s="4"/>
      <c r="D259" s="4"/>
      <c r="E259" s="4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53"/>
      <c r="U259" s="53"/>
      <c r="V259" s="53"/>
    </row>
    <row r="260" spans="1:22" ht="18.75" customHeight="1" x14ac:dyDescent="0.3">
      <c r="A260" s="5"/>
      <c r="B260" s="1"/>
      <c r="C260" s="4"/>
      <c r="D260" s="4"/>
      <c r="E260" s="4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53"/>
      <c r="U260" s="53"/>
      <c r="V260" s="53"/>
    </row>
    <row r="261" spans="1:22" ht="18.75" customHeight="1" x14ac:dyDescent="0.3">
      <c r="A261" s="5"/>
      <c r="B261" s="1"/>
      <c r="C261" s="4"/>
      <c r="D261" s="4"/>
      <c r="E261" s="4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53"/>
      <c r="U261" s="53"/>
      <c r="V261" s="53"/>
    </row>
    <row r="262" spans="1:22" ht="18.75" customHeight="1" x14ac:dyDescent="0.3">
      <c r="A262" s="5"/>
      <c r="B262" s="1"/>
      <c r="C262" s="4"/>
      <c r="D262" s="4"/>
      <c r="E262" s="4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53"/>
      <c r="U262" s="53"/>
      <c r="V262" s="53"/>
    </row>
    <row r="263" spans="1:22" ht="18.75" customHeight="1" x14ac:dyDescent="0.3">
      <c r="A263" s="5"/>
      <c r="B263" s="1"/>
      <c r="C263" s="4"/>
      <c r="D263" s="4"/>
      <c r="E263" s="4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53"/>
      <c r="U263" s="53"/>
      <c r="V263" s="53"/>
    </row>
    <row r="264" spans="1:22" ht="18.75" customHeight="1" x14ac:dyDescent="0.3">
      <c r="A264" s="5"/>
      <c r="B264" s="1"/>
      <c r="C264" s="4"/>
      <c r="D264" s="4"/>
      <c r="E264" s="4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53"/>
      <c r="U264" s="53"/>
      <c r="V264" s="53"/>
    </row>
    <row r="265" spans="1:22" ht="18.75" customHeight="1" x14ac:dyDescent="0.3">
      <c r="A265" s="5"/>
      <c r="B265" s="1"/>
      <c r="C265" s="4"/>
      <c r="D265" s="4"/>
      <c r="E265" s="4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53"/>
      <c r="U265" s="53"/>
      <c r="V265" s="53"/>
    </row>
    <row r="266" spans="1:22" ht="18.75" customHeight="1" x14ac:dyDescent="0.3">
      <c r="A266" s="5"/>
      <c r="B266" s="1"/>
      <c r="C266" s="4"/>
      <c r="D266" s="4"/>
      <c r="E266" s="4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53"/>
      <c r="U266" s="53"/>
      <c r="V266" s="53"/>
    </row>
    <row r="267" spans="1:22" ht="18.75" customHeight="1" x14ac:dyDescent="0.3">
      <c r="A267" s="5"/>
      <c r="B267" s="1"/>
      <c r="C267" s="4"/>
      <c r="D267" s="4"/>
      <c r="E267" s="4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53"/>
      <c r="U267" s="53"/>
      <c r="V267" s="53"/>
    </row>
    <row r="268" spans="1:22" ht="18.75" customHeight="1" x14ac:dyDescent="0.3">
      <c r="A268" s="5"/>
      <c r="B268" s="1"/>
      <c r="C268" s="4"/>
      <c r="D268" s="4"/>
      <c r="E268" s="4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53"/>
      <c r="U268" s="53"/>
      <c r="V268" s="53"/>
    </row>
    <row r="269" spans="1:22" ht="18.75" customHeight="1" x14ac:dyDescent="0.3">
      <c r="A269" s="5"/>
      <c r="B269" s="1"/>
      <c r="C269" s="4"/>
      <c r="D269" s="4"/>
      <c r="E269" s="4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53"/>
      <c r="U269" s="53"/>
      <c r="V269" s="53"/>
    </row>
    <row r="270" spans="1:22" ht="18.75" customHeight="1" x14ac:dyDescent="0.3">
      <c r="A270" s="5"/>
      <c r="B270" s="1"/>
      <c r="C270" s="4"/>
      <c r="D270" s="4"/>
      <c r="E270" s="4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53"/>
      <c r="U270" s="53"/>
      <c r="V270" s="53"/>
    </row>
    <row r="271" spans="1:22" ht="18.75" customHeight="1" x14ac:dyDescent="0.3">
      <c r="A271" s="5"/>
      <c r="B271" s="1"/>
      <c r="C271" s="4"/>
      <c r="D271" s="4"/>
      <c r="E271" s="4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53"/>
      <c r="U271" s="53"/>
      <c r="V271" s="53"/>
    </row>
    <row r="272" spans="1:22" ht="18.75" customHeight="1" x14ac:dyDescent="0.3">
      <c r="A272" s="5"/>
      <c r="B272" s="1"/>
      <c r="C272" s="4"/>
      <c r="D272" s="4"/>
      <c r="E272" s="4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53"/>
      <c r="U272" s="53"/>
      <c r="V272" s="53"/>
    </row>
    <row r="273" spans="1:22" ht="18.75" customHeight="1" x14ac:dyDescent="0.3">
      <c r="A273" s="5"/>
      <c r="B273" s="1"/>
      <c r="C273" s="4"/>
      <c r="D273" s="4"/>
      <c r="E273" s="4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53"/>
      <c r="U273" s="53"/>
      <c r="V273" s="53"/>
    </row>
    <row r="274" spans="1:22" ht="18.75" customHeight="1" x14ac:dyDescent="0.3">
      <c r="A274" s="5"/>
      <c r="B274" s="1"/>
      <c r="C274" s="4"/>
      <c r="D274" s="4"/>
      <c r="E274" s="4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53"/>
      <c r="U274" s="53"/>
      <c r="V274" s="53"/>
    </row>
    <row r="275" spans="1:22" ht="18.75" customHeight="1" x14ac:dyDescent="0.3">
      <c r="A275" s="5"/>
      <c r="B275" s="1"/>
      <c r="C275" s="4"/>
      <c r="D275" s="4"/>
      <c r="E275" s="4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53"/>
      <c r="U275" s="53"/>
      <c r="V275" s="53"/>
    </row>
    <row r="276" spans="1:22" ht="18.75" customHeight="1" x14ac:dyDescent="0.3">
      <c r="A276" s="5"/>
      <c r="B276" s="1"/>
      <c r="C276" s="4"/>
      <c r="D276" s="4"/>
      <c r="E276" s="4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53"/>
      <c r="U276" s="53"/>
      <c r="V276" s="53"/>
    </row>
    <row r="277" spans="1:22" ht="18.75" customHeight="1" x14ac:dyDescent="0.3">
      <c r="A277" s="5"/>
      <c r="B277" s="1"/>
      <c r="C277" s="4"/>
      <c r="D277" s="4"/>
      <c r="E277" s="4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53"/>
      <c r="U277" s="53"/>
      <c r="V277" s="53"/>
    </row>
    <row r="278" spans="1:22" ht="18.75" customHeight="1" x14ac:dyDescent="0.3">
      <c r="A278" s="5"/>
      <c r="B278" s="1"/>
      <c r="C278" s="4"/>
      <c r="D278" s="4"/>
      <c r="E278" s="4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53"/>
      <c r="U278" s="53"/>
      <c r="V278" s="53"/>
    </row>
    <row r="279" spans="1:22" ht="18.75" customHeight="1" x14ac:dyDescent="0.3">
      <c r="A279" s="5"/>
      <c r="B279" s="1"/>
      <c r="C279" s="4"/>
      <c r="D279" s="4"/>
      <c r="E279" s="4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53"/>
      <c r="U279" s="53"/>
      <c r="V279" s="53"/>
    </row>
    <row r="280" spans="1:22" ht="18.75" customHeight="1" x14ac:dyDescent="0.3">
      <c r="A280" s="5"/>
      <c r="B280" s="1"/>
      <c r="C280" s="4"/>
      <c r="D280" s="4"/>
      <c r="E280" s="4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53"/>
      <c r="U280" s="53"/>
      <c r="V280" s="53"/>
    </row>
    <row r="281" spans="1:22" ht="18.75" customHeight="1" x14ac:dyDescent="0.3">
      <c r="A281" s="5"/>
      <c r="B281" s="1"/>
      <c r="C281" s="4"/>
      <c r="D281" s="4"/>
      <c r="E281" s="4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53"/>
      <c r="U281" s="53"/>
      <c r="V281" s="53"/>
    </row>
    <row r="282" spans="1:22" ht="18.75" customHeight="1" x14ac:dyDescent="0.3">
      <c r="A282" s="5"/>
      <c r="B282" s="1"/>
      <c r="C282" s="4"/>
      <c r="D282" s="4"/>
      <c r="E282" s="4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53"/>
      <c r="U282" s="53"/>
      <c r="V282" s="53"/>
    </row>
    <row r="283" spans="1:22" ht="18.75" customHeight="1" x14ac:dyDescent="0.3">
      <c r="A283" s="5"/>
      <c r="B283" s="1"/>
      <c r="C283" s="4"/>
      <c r="D283" s="4"/>
      <c r="E283" s="4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53"/>
      <c r="U283" s="53"/>
      <c r="V283" s="53"/>
    </row>
    <row r="284" spans="1:22" ht="18.75" customHeight="1" x14ac:dyDescent="0.3">
      <c r="A284" s="5"/>
      <c r="B284" s="1"/>
      <c r="C284" s="4"/>
      <c r="D284" s="4"/>
      <c r="E284" s="4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53"/>
      <c r="U284" s="53"/>
      <c r="V284" s="53"/>
    </row>
    <row r="285" spans="1:22" ht="18.75" customHeight="1" x14ac:dyDescent="0.3">
      <c r="A285" s="5"/>
      <c r="B285" s="1"/>
      <c r="C285" s="4"/>
      <c r="D285" s="4"/>
      <c r="E285" s="4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53"/>
      <c r="U285" s="53"/>
      <c r="V285" s="53"/>
    </row>
    <row r="286" spans="1:22" ht="18.75" customHeight="1" x14ac:dyDescent="0.3">
      <c r="A286" s="5"/>
      <c r="B286" s="1"/>
      <c r="C286" s="4"/>
      <c r="D286" s="4"/>
      <c r="E286" s="4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53"/>
      <c r="U286" s="53"/>
      <c r="V286" s="53"/>
    </row>
    <row r="287" spans="1:22" ht="18.75" customHeight="1" x14ac:dyDescent="0.3">
      <c r="A287" s="5"/>
      <c r="B287" s="1"/>
      <c r="C287" s="4"/>
      <c r="D287" s="4"/>
      <c r="E287" s="4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53"/>
      <c r="U287" s="53"/>
      <c r="V287" s="53"/>
    </row>
    <row r="288" spans="1:22" ht="18.75" customHeight="1" x14ac:dyDescent="0.3">
      <c r="A288" s="5"/>
      <c r="B288" s="1"/>
      <c r="C288" s="4"/>
      <c r="D288" s="4"/>
      <c r="E288" s="4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53"/>
      <c r="U288" s="53"/>
      <c r="V288" s="53"/>
    </row>
    <row r="289" spans="1:22" ht="18.75" customHeight="1" x14ac:dyDescent="0.3">
      <c r="A289" s="5"/>
      <c r="B289" s="1"/>
      <c r="C289" s="4"/>
      <c r="D289" s="4"/>
      <c r="E289" s="4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53"/>
      <c r="U289" s="53"/>
      <c r="V289" s="53"/>
    </row>
    <row r="290" spans="1:22" ht="18.75" customHeight="1" x14ac:dyDescent="0.3">
      <c r="A290" s="5"/>
      <c r="B290" s="1"/>
      <c r="C290" s="4"/>
      <c r="D290" s="4"/>
      <c r="E290" s="4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53"/>
      <c r="U290" s="53"/>
      <c r="V290" s="53"/>
    </row>
    <row r="291" spans="1:22" ht="18.75" customHeight="1" x14ac:dyDescent="0.3">
      <c r="A291" s="5"/>
      <c r="B291" s="1"/>
      <c r="C291" s="4"/>
      <c r="D291" s="4"/>
      <c r="E291" s="4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53"/>
      <c r="U291" s="53"/>
      <c r="V291" s="53"/>
    </row>
    <row r="292" spans="1:22" ht="18.75" customHeight="1" x14ac:dyDescent="0.3">
      <c r="A292" s="5"/>
      <c r="B292" s="1"/>
      <c r="C292" s="4"/>
      <c r="D292" s="4"/>
      <c r="E292" s="4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53"/>
      <c r="U292" s="53"/>
      <c r="V292" s="53"/>
    </row>
    <row r="293" spans="1:22" ht="18.75" customHeight="1" x14ac:dyDescent="0.3">
      <c r="A293" s="5"/>
      <c r="B293" s="1"/>
      <c r="C293" s="4"/>
      <c r="D293" s="4"/>
      <c r="E293" s="4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53"/>
      <c r="U293" s="53"/>
      <c r="V293" s="53"/>
    </row>
    <row r="294" spans="1:22" ht="18.75" customHeight="1" x14ac:dyDescent="0.3">
      <c r="A294" s="5"/>
      <c r="B294" s="1"/>
      <c r="C294" s="4"/>
      <c r="D294" s="4"/>
      <c r="E294" s="4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53"/>
      <c r="U294" s="53"/>
      <c r="V294" s="53"/>
    </row>
    <row r="295" spans="1:22" ht="18.75" customHeight="1" x14ac:dyDescent="0.3">
      <c r="A295" s="5"/>
      <c r="B295" s="1"/>
      <c r="C295" s="4"/>
      <c r="D295" s="4"/>
      <c r="E295" s="4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53"/>
      <c r="U295" s="53"/>
      <c r="V295" s="53"/>
    </row>
    <row r="296" spans="1:22" ht="18.75" customHeight="1" x14ac:dyDescent="0.3">
      <c r="A296" s="5"/>
      <c r="B296" s="1"/>
      <c r="C296" s="4"/>
      <c r="D296" s="4"/>
      <c r="E296" s="4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53"/>
      <c r="U296" s="53"/>
      <c r="V296" s="53"/>
    </row>
    <row r="297" spans="1:22" ht="18.75" customHeight="1" x14ac:dyDescent="0.3">
      <c r="A297" s="5"/>
      <c r="B297" s="1"/>
      <c r="C297" s="4"/>
      <c r="D297" s="4"/>
      <c r="E297" s="4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53"/>
      <c r="U297" s="53"/>
      <c r="V297" s="53"/>
    </row>
    <row r="298" spans="1:22" ht="18.75" customHeight="1" x14ac:dyDescent="0.3">
      <c r="A298" s="5"/>
      <c r="B298" s="1"/>
      <c r="C298" s="4"/>
      <c r="D298" s="4"/>
      <c r="E298" s="4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53"/>
      <c r="U298" s="53"/>
      <c r="V298" s="53"/>
    </row>
    <row r="299" spans="1:22" ht="18.75" customHeight="1" x14ac:dyDescent="0.3">
      <c r="A299" s="5"/>
      <c r="B299" s="1"/>
      <c r="C299" s="4"/>
      <c r="D299" s="4"/>
      <c r="E299" s="4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53"/>
      <c r="U299" s="53"/>
      <c r="V299" s="53"/>
    </row>
    <row r="300" spans="1:22" ht="18.75" customHeight="1" x14ac:dyDescent="0.3">
      <c r="A300" s="5"/>
      <c r="B300" s="1"/>
      <c r="C300" s="4"/>
      <c r="D300" s="4"/>
      <c r="E300" s="4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53"/>
      <c r="U300" s="53"/>
      <c r="V300" s="53"/>
    </row>
    <row r="301" spans="1:22" ht="18.75" customHeight="1" x14ac:dyDescent="0.3">
      <c r="A301" s="5"/>
      <c r="B301" s="1"/>
      <c r="C301" s="4"/>
      <c r="D301" s="4"/>
      <c r="E301" s="4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53"/>
      <c r="U301" s="53"/>
      <c r="V301" s="53"/>
    </row>
    <row r="302" spans="1:22" ht="18.75" customHeight="1" x14ac:dyDescent="0.3">
      <c r="A302" s="5"/>
      <c r="B302" s="1"/>
      <c r="C302" s="4"/>
      <c r="D302" s="4"/>
      <c r="E302" s="4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53"/>
      <c r="U302" s="53"/>
      <c r="V302" s="53"/>
    </row>
    <row r="303" spans="1:22" ht="18.75" customHeight="1" x14ac:dyDescent="0.3">
      <c r="A303" s="5"/>
      <c r="B303" s="1"/>
      <c r="C303" s="4"/>
      <c r="D303" s="4"/>
      <c r="E303" s="4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53"/>
      <c r="U303" s="53"/>
      <c r="V303" s="53"/>
    </row>
    <row r="304" spans="1:22" ht="18.75" customHeight="1" x14ac:dyDescent="0.3">
      <c r="A304" s="5"/>
      <c r="B304" s="1"/>
      <c r="C304" s="4"/>
      <c r="D304" s="4"/>
      <c r="E304" s="4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53"/>
      <c r="U304" s="53"/>
      <c r="V304" s="53"/>
    </row>
    <row r="305" spans="1:22" ht="18.75" customHeight="1" x14ac:dyDescent="0.3">
      <c r="A305" s="5"/>
      <c r="B305" s="1"/>
      <c r="C305" s="4"/>
      <c r="D305" s="4"/>
      <c r="E305" s="4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53"/>
      <c r="U305" s="53"/>
      <c r="V305" s="53"/>
    </row>
    <row r="306" spans="1:22" ht="18.75" customHeight="1" x14ac:dyDescent="0.3">
      <c r="A306" s="5"/>
      <c r="B306" s="1"/>
      <c r="C306" s="4"/>
      <c r="D306" s="4"/>
      <c r="E306" s="4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53"/>
      <c r="U306" s="53"/>
      <c r="V306" s="53"/>
    </row>
    <row r="307" spans="1:22" ht="18.75" customHeight="1" x14ac:dyDescent="0.3">
      <c r="A307" s="5"/>
      <c r="B307" s="1"/>
      <c r="C307" s="4"/>
      <c r="D307" s="4"/>
      <c r="E307" s="4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53"/>
      <c r="U307" s="53"/>
      <c r="V307" s="53"/>
    </row>
    <row r="308" spans="1:22" ht="18.75" customHeight="1" x14ac:dyDescent="0.3">
      <c r="A308" s="5"/>
      <c r="B308" s="1"/>
      <c r="C308" s="4"/>
      <c r="D308" s="4"/>
      <c r="E308" s="4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53"/>
      <c r="U308" s="53"/>
      <c r="V308" s="53"/>
    </row>
    <row r="309" spans="1:22" ht="18.75" customHeight="1" x14ac:dyDescent="0.3">
      <c r="A309" s="5"/>
      <c r="B309" s="1"/>
      <c r="C309" s="4"/>
      <c r="D309" s="4"/>
      <c r="E309" s="4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53"/>
      <c r="U309" s="53"/>
      <c r="V309" s="53"/>
    </row>
    <row r="310" spans="1:22" ht="18.75" customHeight="1" x14ac:dyDescent="0.3">
      <c r="A310" s="5"/>
      <c r="B310" s="1"/>
      <c r="C310" s="4"/>
      <c r="D310" s="4"/>
      <c r="E310" s="4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53"/>
      <c r="U310" s="53"/>
      <c r="V310" s="53"/>
    </row>
    <row r="311" spans="1:22" ht="18.75" customHeight="1" x14ac:dyDescent="0.3">
      <c r="A311" s="5"/>
      <c r="B311" s="1"/>
      <c r="C311" s="4"/>
      <c r="D311" s="4"/>
      <c r="E311" s="4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53"/>
      <c r="U311" s="53"/>
      <c r="V311" s="53"/>
    </row>
    <row r="312" spans="1:22" ht="18.75" customHeight="1" x14ac:dyDescent="0.3">
      <c r="A312" s="5"/>
      <c r="B312" s="1"/>
      <c r="C312" s="4"/>
      <c r="D312" s="4"/>
      <c r="E312" s="4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53"/>
      <c r="U312" s="53"/>
      <c r="V312" s="53"/>
    </row>
    <row r="313" spans="1:22" ht="18.75" customHeight="1" x14ac:dyDescent="0.3">
      <c r="A313" s="5"/>
      <c r="B313" s="1"/>
      <c r="C313" s="4"/>
      <c r="D313" s="4"/>
      <c r="E313" s="4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53"/>
      <c r="U313" s="53"/>
      <c r="V313" s="53"/>
    </row>
    <row r="314" spans="1:22" ht="18.75" customHeight="1" x14ac:dyDescent="0.3">
      <c r="A314" s="5"/>
      <c r="B314" s="1"/>
      <c r="C314" s="4"/>
      <c r="D314" s="4"/>
      <c r="E314" s="4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53"/>
      <c r="U314" s="53"/>
      <c r="V314" s="53"/>
    </row>
    <row r="315" spans="1:22" ht="18.75" customHeight="1" x14ac:dyDescent="0.3">
      <c r="A315" s="5"/>
      <c r="B315" s="1"/>
      <c r="C315" s="4"/>
      <c r="D315" s="4"/>
      <c r="E315" s="4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53"/>
      <c r="U315" s="53"/>
      <c r="V315" s="53"/>
    </row>
    <row r="316" spans="1:22" ht="18.75" customHeight="1" x14ac:dyDescent="0.3">
      <c r="A316" s="5"/>
      <c r="B316" s="1"/>
      <c r="C316" s="4"/>
      <c r="D316" s="4"/>
      <c r="E316" s="4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53"/>
      <c r="U316" s="53"/>
      <c r="V316" s="53"/>
    </row>
    <row r="317" spans="1:22" ht="18.75" customHeight="1" x14ac:dyDescent="0.3">
      <c r="A317" s="5"/>
      <c r="B317" s="1"/>
      <c r="C317" s="4"/>
      <c r="D317" s="4"/>
      <c r="E317" s="4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53"/>
      <c r="U317" s="53"/>
      <c r="V317" s="53"/>
    </row>
    <row r="318" spans="1:22" ht="18.75" customHeight="1" x14ac:dyDescent="0.3">
      <c r="A318" s="5"/>
      <c r="B318" s="1"/>
      <c r="C318" s="4"/>
      <c r="D318" s="4"/>
      <c r="E318" s="4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53"/>
      <c r="U318" s="53"/>
      <c r="V318" s="53"/>
    </row>
    <row r="319" spans="1:22" ht="18.75" customHeight="1" x14ac:dyDescent="0.3">
      <c r="A319" s="5"/>
      <c r="B319" s="1"/>
      <c r="C319" s="4"/>
      <c r="D319" s="4"/>
      <c r="E319" s="4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53"/>
      <c r="U319" s="53"/>
      <c r="V319" s="53"/>
    </row>
    <row r="320" spans="1:22" ht="18.75" customHeight="1" x14ac:dyDescent="0.3">
      <c r="A320" s="5"/>
      <c r="B320" s="1"/>
      <c r="C320" s="4"/>
      <c r="D320" s="4"/>
      <c r="E320" s="4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53"/>
      <c r="U320" s="53"/>
      <c r="V320" s="53"/>
    </row>
    <row r="321" spans="1:22" ht="18.75" customHeight="1" x14ac:dyDescent="0.3">
      <c r="A321" s="5"/>
      <c r="B321" s="1"/>
      <c r="C321" s="4"/>
      <c r="D321" s="4"/>
      <c r="E321" s="4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53"/>
      <c r="U321" s="53"/>
      <c r="V321" s="53"/>
    </row>
    <row r="322" spans="1:22" ht="18.75" customHeight="1" x14ac:dyDescent="0.3">
      <c r="A322" s="5"/>
      <c r="B322" s="1"/>
      <c r="C322" s="4"/>
      <c r="D322" s="4"/>
      <c r="E322" s="4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53"/>
      <c r="U322" s="53"/>
      <c r="V322" s="53"/>
    </row>
    <row r="323" spans="1:22" ht="18.75" customHeight="1" x14ac:dyDescent="0.3">
      <c r="A323" s="5"/>
      <c r="B323" s="1"/>
      <c r="C323" s="4"/>
      <c r="D323" s="4"/>
      <c r="E323" s="4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53"/>
      <c r="U323" s="53"/>
      <c r="V323" s="53"/>
    </row>
    <row r="324" spans="1:22" ht="18.75" customHeight="1" x14ac:dyDescent="0.3">
      <c r="A324" s="5"/>
      <c r="B324" s="1"/>
      <c r="C324" s="4"/>
      <c r="D324" s="4"/>
      <c r="E324" s="4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53"/>
      <c r="U324" s="53"/>
      <c r="V324" s="53"/>
    </row>
    <row r="325" spans="1:22" ht="18.75" customHeight="1" x14ac:dyDescent="0.3">
      <c r="A325" s="5"/>
      <c r="B325" s="1"/>
      <c r="C325" s="4"/>
      <c r="D325" s="4"/>
      <c r="E325" s="4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53"/>
      <c r="U325" s="53"/>
      <c r="V325" s="53"/>
    </row>
    <row r="326" spans="1:22" ht="18.75" customHeight="1" x14ac:dyDescent="0.3">
      <c r="A326" s="5"/>
      <c r="B326" s="1"/>
      <c r="C326" s="4"/>
      <c r="D326" s="4"/>
      <c r="E326" s="4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53"/>
      <c r="U326" s="53"/>
      <c r="V326" s="53"/>
    </row>
    <row r="327" spans="1:22" ht="18.75" customHeight="1" x14ac:dyDescent="0.3">
      <c r="A327" s="5"/>
      <c r="B327" s="1"/>
      <c r="C327" s="4"/>
      <c r="D327" s="4"/>
      <c r="E327" s="4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53"/>
      <c r="U327" s="53"/>
      <c r="V327" s="53"/>
    </row>
    <row r="328" spans="1:22" ht="18.75" customHeight="1" x14ac:dyDescent="0.3">
      <c r="A328" s="5"/>
      <c r="B328" s="1"/>
      <c r="C328" s="4"/>
      <c r="D328" s="4"/>
      <c r="E328" s="4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53"/>
      <c r="U328" s="53"/>
      <c r="V328" s="53"/>
    </row>
    <row r="329" spans="1:22" ht="18.75" customHeight="1" x14ac:dyDescent="0.3">
      <c r="A329" s="5"/>
      <c r="B329" s="1"/>
      <c r="C329" s="4"/>
      <c r="D329" s="4"/>
      <c r="E329" s="4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53"/>
      <c r="U329" s="53"/>
      <c r="V329" s="53"/>
    </row>
    <row r="330" spans="1:22" ht="18.75" customHeight="1" x14ac:dyDescent="0.3">
      <c r="A330" s="5"/>
      <c r="B330" s="1"/>
      <c r="C330" s="4"/>
      <c r="D330" s="4"/>
      <c r="E330" s="4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53"/>
      <c r="U330" s="53"/>
      <c r="V330" s="53"/>
    </row>
    <row r="331" spans="1:22" ht="18.75" customHeight="1" x14ac:dyDescent="0.3">
      <c r="A331" s="5"/>
      <c r="B331" s="1"/>
      <c r="C331" s="4"/>
      <c r="D331" s="4"/>
      <c r="E331" s="4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53"/>
      <c r="U331" s="53"/>
      <c r="V331" s="53"/>
    </row>
    <row r="332" spans="1:22" ht="18.75" customHeight="1" x14ac:dyDescent="0.3">
      <c r="A332" s="5"/>
      <c r="B332" s="1"/>
      <c r="C332" s="4"/>
      <c r="D332" s="4"/>
      <c r="E332" s="4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53"/>
      <c r="U332" s="53"/>
      <c r="V332" s="53"/>
    </row>
    <row r="333" spans="1:22" ht="18.75" customHeight="1" x14ac:dyDescent="0.3">
      <c r="A333" s="5"/>
      <c r="B333" s="1"/>
      <c r="C333" s="4"/>
      <c r="D333" s="4"/>
      <c r="E333" s="4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53"/>
      <c r="U333" s="53"/>
      <c r="V333" s="53"/>
    </row>
    <row r="334" spans="1:22" ht="18.75" customHeight="1" x14ac:dyDescent="0.3">
      <c r="A334" s="5"/>
      <c r="B334" s="1"/>
      <c r="C334" s="4"/>
      <c r="D334" s="4"/>
      <c r="E334" s="4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53"/>
      <c r="U334" s="53"/>
      <c r="V334" s="53"/>
    </row>
    <row r="335" spans="1:22" ht="18.75" customHeight="1" x14ac:dyDescent="0.3">
      <c r="A335" s="5"/>
      <c r="B335" s="1"/>
      <c r="C335" s="4"/>
      <c r="D335" s="4"/>
      <c r="E335" s="4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53"/>
      <c r="U335" s="53"/>
      <c r="V335" s="53"/>
    </row>
    <row r="336" spans="1:22" ht="18.75" customHeight="1" x14ac:dyDescent="0.3">
      <c r="A336" s="5"/>
      <c r="B336" s="1"/>
      <c r="C336" s="4"/>
      <c r="D336" s="4"/>
      <c r="E336" s="4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53"/>
      <c r="U336" s="53"/>
      <c r="V336" s="53"/>
    </row>
    <row r="337" spans="1:22" ht="18.75" customHeight="1" x14ac:dyDescent="0.3">
      <c r="A337" s="5"/>
      <c r="B337" s="1"/>
      <c r="C337" s="4"/>
      <c r="D337" s="4"/>
      <c r="E337" s="4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53"/>
      <c r="U337" s="53"/>
      <c r="V337" s="53"/>
    </row>
    <row r="338" spans="1:22" ht="18.75" customHeight="1" x14ac:dyDescent="0.3">
      <c r="A338" s="5"/>
      <c r="B338" s="1"/>
      <c r="C338" s="4"/>
      <c r="D338" s="4"/>
      <c r="E338" s="4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53"/>
      <c r="U338" s="53"/>
      <c r="V338" s="53"/>
    </row>
    <row r="339" spans="1:22" ht="18.75" customHeight="1" x14ac:dyDescent="0.3">
      <c r="A339" s="5"/>
      <c r="B339" s="1"/>
      <c r="C339" s="4"/>
      <c r="D339" s="4"/>
      <c r="E339" s="4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53"/>
      <c r="U339" s="53"/>
      <c r="V339" s="53"/>
    </row>
    <row r="340" spans="1:22" ht="18.75" customHeight="1" x14ac:dyDescent="0.3">
      <c r="A340" s="5"/>
      <c r="B340" s="1"/>
      <c r="C340" s="4"/>
      <c r="D340" s="4"/>
      <c r="E340" s="4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53"/>
      <c r="U340" s="53"/>
      <c r="V340" s="53"/>
    </row>
    <row r="341" spans="1:22" ht="18.75" customHeight="1" x14ac:dyDescent="0.3">
      <c r="A341" s="5"/>
      <c r="B341" s="1"/>
      <c r="C341" s="4"/>
      <c r="D341" s="4"/>
      <c r="E341" s="4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53"/>
      <c r="U341" s="53"/>
      <c r="V341" s="53"/>
    </row>
    <row r="342" spans="1:22" ht="18.75" customHeight="1" x14ac:dyDescent="0.3">
      <c r="A342" s="5"/>
      <c r="B342" s="1"/>
      <c r="C342" s="4"/>
      <c r="D342" s="4"/>
      <c r="E342" s="4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53"/>
      <c r="U342" s="53"/>
      <c r="V342" s="53"/>
    </row>
    <row r="343" spans="1:22" ht="18.75" customHeight="1" x14ac:dyDescent="0.3">
      <c r="A343" s="5"/>
      <c r="B343" s="1"/>
      <c r="C343" s="4"/>
      <c r="D343" s="4"/>
      <c r="E343" s="4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53"/>
      <c r="U343" s="53"/>
      <c r="V343" s="53"/>
    </row>
    <row r="344" spans="1:22" ht="18.75" customHeight="1" x14ac:dyDescent="0.3">
      <c r="A344" s="5"/>
      <c r="B344" s="1"/>
      <c r="C344" s="4"/>
      <c r="D344" s="4"/>
      <c r="E344" s="4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53"/>
      <c r="U344" s="53"/>
      <c r="V344" s="53"/>
    </row>
    <row r="345" spans="1:22" ht="18.75" customHeight="1" x14ac:dyDescent="0.3">
      <c r="A345" s="5"/>
      <c r="B345" s="1"/>
      <c r="C345" s="4"/>
      <c r="D345" s="4"/>
      <c r="E345" s="4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53"/>
      <c r="U345" s="53"/>
      <c r="V345" s="53"/>
    </row>
    <row r="346" spans="1:22" ht="18.75" customHeight="1" x14ac:dyDescent="0.3">
      <c r="A346" s="5"/>
      <c r="B346" s="1"/>
      <c r="C346" s="4"/>
      <c r="D346" s="4"/>
      <c r="E346" s="4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53"/>
      <c r="U346" s="53"/>
      <c r="V346" s="53"/>
    </row>
    <row r="347" spans="1:22" ht="18.75" customHeight="1" x14ac:dyDescent="0.3">
      <c r="A347" s="5"/>
      <c r="B347" s="1"/>
      <c r="C347" s="4"/>
      <c r="D347" s="4"/>
      <c r="E347" s="4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53"/>
      <c r="U347" s="53"/>
      <c r="V347" s="53"/>
    </row>
    <row r="348" spans="1:22" ht="18.75" customHeight="1" x14ac:dyDescent="0.3">
      <c r="A348" s="5"/>
      <c r="B348" s="1"/>
      <c r="C348" s="4"/>
      <c r="D348" s="4"/>
      <c r="E348" s="4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53"/>
      <c r="U348" s="53"/>
      <c r="V348" s="53"/>
    </row>
    <row r="349" spans="1:22" ht="18.75" customHeight="1" x14ac:dyDescent="0.3">
      <c r="A349" s="5"/>
      <c r="B349" s="1"/>
      <c r="C349" s="4"/>
      <c r="D349" s="4"/>
      <c r="E349" s="4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53"/>
      <c r="U349" s="53"/>
      <c r="V349" s="53"/>
    </row>
    <row r="350" spans="1:22" ht="18.75" customHeight="1" x14ac:dyDescent="0.3">
      <c r="A350" s="5"/>
      <c r="B350" s="1"/>
      <c r="C350" s="4"/>
      <c r="D350" s="4"/>
      <c r="E350" s="4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53"/>
      <c r="U350" s="53"/>
      <c r="V350" s="53"/>
    </row>
    <row r="351" spans="1:22" ht="18.75" customHeight="1" x14ac:dyDescent="0.3">
      <c r="A351" s="5"/>
      <c r="B351" s="1"/>
      <c r="C351" s="4"/>
      <c r="D351" s="4"/>
      <c r="E351" s="4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53"/>
      <c r="U351" s="53"/>
      <c r="V351" s="53"/>
    </row>
    <row r="352" spans="1:22" ht="18.75" customHeight="1" x14ac:dyDescent="0.3">
      <c r="A352" s="5"/>
      <c r="B352" s="1"/>
      <c r="C352" s="4"/>
      <c r="D352" s="4"/>
      <c r="E352" s="4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53"/>
      <c r="U352" s="53"/>
      <c r="V352" s="53"/>
    </row>
    <row r="353" spans="1:22" ht="18.75" customHeight="1" x14ac:dyDescent="0.3">
      <c r="A353" s="5"/>
      <c r="B353" s="1"/>
      <c r="C353" s="4"/>
      <c r="D353" s="4"/>
      <c r="E353" s="4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53"/>
      <c r="U353" s="53"/>
      <c r="V353" s="53"/>
    </row>
    <row r="354" spans="1:22" ht="18.75" customHeight="1" x14ac:dyDescent="0.3">
      <c r="A354" s="5"/>
      <c r="B354" s="1"/>
      <c r="C354" s="4"/>
      <c r="D354" s="4"/>
      <c r="E354" s="4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53"/>
      <c r="U354" s="53"/>
      <c r="V354" s="53"/>
    </row>
    <row r="355" spans="1:22" ht="18.75" customHeight="1" x14ac:dyDescent="0.3">
      <c r="A355" s="5"/>
      <c r="B355" s="1"/>
      <c r="C355" s="4"/>
      <c r="D355" s="4"/>
      <c r="E355" s="4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53"/>
      <c r="U355" s="53"/>
      <c r="V355" s="53"/>
    </row>
    <row r="356" spans="1:22" ht="18.75" customHeight="1" x14ac:dyDescent="0.3">
      <c r="A356" s="5"/>
      <c r="B356" s="1"/>
      <c r="C356" s="4"/>
      <c r="D356" s="4"/>
      <c r="E356" s="4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53"/>
      <c r="U356" s="53"/>
      <c r="V356" s="53"/>
    </row>
    <row r="357" spans="1:22" ht="18.75" customHeight="1" x14ac:dyDescent="0.3">
      <c r="A357" s="5"/>
      <c r="B357" s="1"/>
      <c r="C357" s="4"/>
      <c r="D357" s="4"/>
      <c r="E357" s="4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53"/>
      <c r="U357" s="53"/>
      <c r="V357" s="53"/>
    </row>
    <row r="358" spans="1:22" ht="18.75" customHeight="1" x14ac:dyDescent="0.3">
      <c r="A358" s="5"/>
      <c r="B358" s="1"/>
      <c r="C358" s="4"/>
      <c r="D358" s="4"/>
      <c r="E358" s="4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53"/>
      <c r="U358" s="53"/>
      <c r="V358" s="53"/>
    </row>
    <row r="359" spans="1:22" ht="18.75" customHeight="1" x14ac:dyDescent="0.3">
      <c r="A359" s="5"/>
      <c r="B359" s="1"/>
      <c r="C359" s="4"/>
      <c r="D359" s="4"/>
      <c r="E359" s="4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53"/>
      <c r="U359" s="53"/>
      <c r="V359" s="53"/>
    </row>
    <row r="360" spans="1:22" ht="18.75" customHeight="1" x14ac:dyDescent="0.3">
      <c r="A360" s="5"/>
      <c r="B360" s="1"/>
      <c r="C360" s="4"/>
      <c r="D360" s="4"/>
      <c r="E360" s="4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53"/>
      <c r="U360" s="53"/>
      <c r="V360" s="53"/>
    </row>
    <row r="361" spans="1:22" ht="18.75" customHeight="1" x14ac:dyDescent="0.3">
      <c r="A361" s="5"/>
      <c r="B361" s="1"/>
      <c r="C361" s="4"/>
      <c r="D361" s="4"/>
      <c r="E361" s="4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53"/>
      <c r="U361" s="53"/>
      <c r="V361" s="53"/>
    </row>
    <row r="362" spans="1:22" ht="18.75" customHeight="1" x14ac:dyDescent="0.3">
      <c r="A362" s="5"/>
      <c r="B362" s="1"/>
      <c r="C362" s="4"/>
      <c r="D362" s="4"/>
      <c r="E362" s="4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53"/>
      <c r="U362" s="53"/>
      <c r="V362" s="53"/>
    </row>
    <row r="363" spans="1:22" ht="18.75" customHeight="1" x14ac:dyDescent="0.3">
      <c r="A363" s="5"/>
      <c r="B363" s="1"/>
      <c r="C363" s="4"/>
      <c r="D363" s="4"/>
      <c r="E363" s="4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53"/>
      <c r="U363" s="53"/>
      <c r="V363" s="53"/>
    </row>
    <row r="364" spans="1:22" ht="18.75" customHeight="1" x14ac:dyDescent="0.3">
      <c r="A364" s="5"/>
      <c r="B364" s="1"/>
      <c r="C364" s="4"/>
      <c r="D364" s="4"/>
      <c r="E364" s="4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53"/>
      <c r="U364" s="53"/>
      <c r="V364" s="53"/>
    </row>
    <row r="365" spans="1:22" ht="18.75" customHeight="1" x14ac:dyDescent="0.3">
      <c r="A365" s="5"/>
      <c r="B365" s="1"/>
      <c r="C365" s="4"/>
      <c r="D365" s="4"/>
      <c r="E365" s="4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53"/>
      <c r="U365" s="53"/>
      <c r="V365" s="53"/>
    </row>
    <row r="366" spans="1:22" ht="18.75" customHeight="1" x14ac:dyDescent="0.3">
      <c r="A366" s="5"/>
      <c r="B366" s="1"/>
      <c r="C366" s="4"/>
      <c r="D366" s="4"/>
      <c r="E366" s="4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53"/>
      <c r="U366" s="53"/>
      <c r="V366" s="53"/>
    </row>
    <row r="367" spans="1:22" ht="18.75" customHeight="1" x14ac:dyDescent="0.3">
      <c r="A367" s="5"/>
      <c r="B367" s="1"/>
      <c r="C367" s="4"/>
      <c r="D367" s="4"/>
      <c r="E367" s="4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53"/>
      <c r="U367" s="53"/>
      <c r="V367" s="53"/>
    </row>
    <row r="368" spans="1:22" ht="18.75" customHeight="1" x14ac:dyDescent="0.3">
      <c r="A368" s="5"/>
      <c r="B368" s="1"/>
      <c r="C368" s="4"/>
      <c r="D368" s="4"/>
      <c r="E368" s="4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53"/>
      <c r="U368" s="53"/>
      <c r="V368" s="53"/>
    </row>
    <row r="369" spans="1:22" ht="18.75" customHeight="1" x14ac:dyDescent="0.3">
      <c r="A369" s="5"/>
      <c r="B369" s="1"/>
      <c r="C369" s="4"/>
      <c r="D369" s="4"/>
      <c r="E369" s="4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53"/>
      <c r="U369" s="53"/>
      <c r="V369" s="53"/>
    </row>
    <row r="370" spans="1:22" ht="18.75" customHeight="1" x14ac:dyDescent="0.3">
      <c r="A370" s="5"/>
      <c r="B370" s="1"/>
      <c r="C370" s="4"/>
      <c r="D370" s="4"/>
      <c r="E370" s="4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53"/>
      <c r="U370" s="53"/>
      <c r="V370" s="53"/>
    </row>
    <row r="371" spans="1:22" ht="18.75" customHeight="1" x14ac:dyDescent="0.3">
      <c r="A371" s="5"/>
      <c r="B371" s="1"/>
      <c r="C371" s="4"/>
      <c r="D371" s="4"/>
      <c r="E371" s="4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53"/>
      <c r="U371" s="53"/>
      <c r="V371" s="53"/>
    </row>
    <row r="372" spans="1:22" ht="18.75" customHeight="1" x14ac:dyDescent="0.3">
      <c r="A372" s="5"/>
      <c r="B372" s="1"/>
      <c r="C372" s="4"/>
      <c r="D372" s="4"/>
      <c r="E372" s="4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53"/>
      <c r="U372" s="53"/>
      <c r="V372" s="53"/>
    </row>
    <row r="373" spans="1:22" ht="18.75" customHeight="1" x14ac:dyDescent="0.3">
      <c r="A373" s="5"/>
      <c r="B373" s="1"/>
      <c r="C373" s="4"/>
      <c r="D373" s="4"/>
      <c r="E373" s="4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53"/>
      <c r="U373" s="53"/>
      <c r="V373" s="53"/>
    </row>
    <row r="374" spans="1:22" ht="18.75" customHeight="1" x14ac:dyDescent="0.3">
      <c r="A374" s="5"/>
      <c r="B374" s="1"/>
      <c r="C374" s="4"/>
      <c r="D374" s="4"/>
      <c r="E374" s="4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53"/>
      <c r="U374" s="53"/>
      <c r="V374" s="53"/>
    </row>
    <row r="375" spans="1:22" ht="18.75" customHeight="1" x14ac:dyDescent="0.3">
      <c r="A375" s="5"/>
      <c r="B375" s="1"/>
      <c r="C375" s="4"/>
      <c r="D375" s="4"/>
      <c r="E375" s="4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53"/>
      <c r="U375" s="53"/>
      <c r="V375" s="53"/>
    </row>
    <row r="376" spans="1:22" ht="18.75" customHeight="1" x14ac:dyDescent="0.3">
      <c r="A376" s="5"/>
      <c r="B376" s="1"/>
      <c r="C376" s="4"/>
      <c r="D376" s="4"/>
      <c r="E376" s="4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53"/>
      <c r="U376" s="53"/>
      <c r="V376" s="53"/>
    </row>
    <row r="377" spans="1:22" ht="18.75" customHeight="1" x14ac:dyDescent="0.3">
      <c r="A377" s="5"/>
      <c r="B377" s="1"/>
      <c r="C377" s="4"/>
      <c r="D377" s="4"/>
      <c r="E377" s="4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53"/>
      <c r="U377" s="53"/>
      <c r="V377" s="53"/>
    </row>
    <row r="378" spans="1:22" ht="18.75" customHeight="1" x14ac:dyDescent="0.3">
      <c r="A378" s="5"/>
      <c r="B378" s="1"/>
      <c r="C378" s="4"/>
      <c r="D378" s="4"/>
      <c r="E378" s="4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53"/>
      <c r="U378" s="53"/>
      <c r="V378" s="53"/>
    </row>
    <row r="379" spans="1:22" ht="18.75" customHeight="1" x14ac:dyDescent="0.3">
      <c r="A379" s="5"/>
      <c r="B379" s="1"/>
      <c r="C379" s="4"/>
      <c r="D379" s="4"/>
      <c r="E379" s="4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53"/>
      <c r="U379" s="53"/>
      <c r="V379" s="53"/>
    </row>
    <row r="380" spans="1:22" ht="18.75" customHeight="1" x14ac:dyDescent="0.3">
      <c r="A380" s="5"/>
      <c r="B380" s="1"/>
      <c r="C380" s="4"/>
      <c r="D380" s="4"/>
      <c r="E380" s="4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53"/>
      <c r="U380" s="53"/>
      <c r="V380" s="53"/>
    </row>
    <row r="381" spans="1:22" ht="18.75" customHeight="1" x14ac:dyDescent="0.3">
      <c r="A381" s="5"/>
      <c r="B381" s="1"/>
      <c r="C381" s="4"/>
      <c r="D381" s="4"/>
      <c r="E381" s="4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53"/>
      <c r="U381" s="53"/>
      <c r="V381" s="53"/>
    </row>
    <row r="382" spans="1:22" ht="18.75" customHeight="1" x14ac:dyDescent="0.3">
      <c r="A382" s="5"/>
      <c r="B382" s="1"/>
      <c r="C382" s="4"/>
      <c r="D382" s="4"/>
      <c r="E382" s="4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53"/>
      <c r="U382" s="53"/>
      <c r="V382" s="53"/>
    </row>
    <row r="383" spans="1:22" ht="18.75" customHeight="1" x14ac:dyDescent="0.3">
      <c r="A383" s="5"/>
      <c r="B383" s="1"/>
      <c r="C383" s="4"/>
      <c r="D383" s="4"/>
      <c r="E383" s="4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53"/>
      <c r="U383" s="53"/>
      <c r="V383" s="53"/>
    </row>
    <row r="384" spans="1:22" ht="18.75" customHeight="1" x14ac:dyDescent="0.3">
      <c r="A384" s="5"/>
      <c r="B384" s="1"/>
      <c r="C384" s="4"/>
      <c r="D384" s="4"/>
      <c r="E384" s="4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53"/>
      <c r="U384" s="53"/>
      <c r="V384" s="53"/>
    </row>
    <row r="385" spans="1:22" ht="18.75" customHeight="1" x14ac:dyDescent="0.3">
      <c r="A385" s="5"/>
      <c r="B385" s="1"/>
      <c r="C385" s="4"/>
      <c r="D385" s="4"/>
      <c r="E385" s="4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53"/>
      <c r="U385" s="53"/>
      <c r="V385" s="53"/>
    </row>
    <row r="386" spans="1:22" ht="18.75" customHeight="1" x14ac:dyDescent="0.3">
      <c r="A386" s="5"/>
      <c r="B386" s="1"/>
      <c r="C386" s="4"/>
      <c r="D386" s="4"/>
      <c r="E386" s="4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53"/>
      <c r="U386" s="53"/>
      <c r="V386" s="53"/>
    </row>
    <row r="387" spans="1:22" ht="18.75" customHeight="1" x14ac:dyDescent="0.3">
      <c r="A387" s="5"/>
      <c r="B387" s="1"/>
      <c r="C387" s="4"/>
      <c r="D387" s="4"/>
      <c r="E387" s="4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53"/>
      <c r="U387" s="53"/>
      <c r="V387" s="53"/>
    </row>
    <row r="388" spans="1:22" ht="18.75" customHeight="1" x14ac:dyDescent="0.3">
      <c r="A388" s="5"/>
      <c r="B388" s="1"/>
      <c r="C388" s="4"/>
      <c r="D388" s="4"/>
      <c r="E388" s="4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53"/>
      <c r="U388" s="53"/>
      <c r="V388" s="53"/>
    </row>
    <row r="389" spans="1:22" ht="18.75" customHeight="1" x14ac:dyDescent="0.3">
      <c r="A389" s="5"/>
      <c r="B389" s="1"/>
      <c r="C389" s="4"/>
      <c r="D389" s="4"/>
      <c r="E389" s="4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53"/>
      <c r="U389" s="53"/>
      <c r="V389" s="53"/>
    </row>
    <row r="390" spans="1:22" ht="18.75" customHeight="1" x14ac:dyDescent="0.3">
      <c r="A390" s="5"/>
      <c r="B390" s="1"/>
      <c r="C390" s="4"/>
      <c r="D390" s="4"/>
      <c r="E390" s="4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53"/>
      <c r="U390" s="53"/>
      <c r="V390" s="53"/>
    </row>
    <row r="391" spans="1:22" ht="18.75" customHeight="1" x14ac:dyDescent="0.3">
      <c r="A391" s="5"/>
      <c r="B391" s="1"/>
      <c r="C391" s="4"/>
      <c r="D391" s="4"/>
      <c r="E391" s="4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53"/>
      <c r="U391" s="53"/>
      <c r="V391" s="53"/>
    </row>
    <row r="392" spans="1:22" ht="18.75" customHeight="1" x14ac:dyDescent="0.3">
      <c r="A392" s="5"/>
      <c r="B392" s="1"/>
      <c r="C392" s="4"/>
      <c r="D392" s="4"/>
      <c r="E392" s="4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53"/>
      <c r="U392" s="53"/>
      <c r="V392" s="53"/>
    </row>
    <row r="393" spans="1:22" ht="18.75" customHeight="1" x14ac:dyDescent="0.3">
      <c r="A393" s="5"/>
      <c r="B393" s="1"/>
      <c r="C393" s="4"/>
      <c r="D393" s="4"/>
      <c r="E393" s="4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53"/>
      <c r="U393" s="53"/>
      <c r="V393" s="53"/>
    </row>
    <row r="394" spans="1:22" ht="18.75" customHeight="1" x14ac:dyDescent="0.3">
      <c r="A394" s="5"/>
      <c r="B394" s="1"/>
      <c r="C394" s="4"/>
      <c r="D394" s="4"/>
      <c r="E394" s="4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53"/>
      <c r="U394" s="53"/>
      <c r="V394" s="53"/>
    </row>
    <row r="395" spans="1:22" ht="18.75" customHeight="1" x14ac:dyDescent="0.3">
      <c r="A395" s="5"/>
      <c r="B395" s="1"/>
      <c r="C395" s="4"/>
      <c r="D395" s="4"/>
      <c r="E395" s="4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53"/>
      <c r="U395" s="53"/>
      <c r="V395" s="53"/>
    </row>
    <row r="396" spans="1:22" ht="18.75" customHeight="1" x14ac:dyDescent="0.3">
      <c r="A396" s="5"/>
      <c r="B396" s="1"/>
      <c r="C396" s="4"/>
      <c r="D396" s="4"/>
      <c r="E396" s="4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53"/>
      <c r="U396" s="53"/>
      <c r="V396" s="53"/>
    </row>
    <row r="397" spans="1:22" ht="18.75" customHeight="1" x14ac:dyDescent="0.3">
      <c r="A397" s="5"/>
      <c r="B397" s="1"/>
      <c r="C397" s="4"/>
      <c r="D397" s="4"/>
      <c r="E397" s="4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53"/>
      <c r="U397" s="53"/>
      <c r="V397" s="53"/>
    </row>
    <row r="398" spans="1:22" ht="18.75" customHeight="1" x14ac:dyDescent="0.3">
      <c r="A398" s="5"/>
      <c r="B398" s="1"/>
      <c r="C398" s="4"/>
      <c r="D398" s="4"/>
      <c r="E398" s="4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53"/>
      <c r="U398" s="53"/>
      <c r="V398" s="53"/>
    </row>
    <row r="399" spans="1:22" ht="18.75" customHeight="1" x14ac:dyDescent="0.3">
      <c r="A399" s="5"/>
      <c r="B399" s="1"/>
      <c r="C399" s="4"/>
      <c r="D399" s="4"/>
      <c r="E399" s="4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53"/>
      <c r="U399" s="53"/>
      <c r="V399" s="53"/>
    </row>
    <row r="400" spans="1:22" ht="18.75" customHeight="1" x14ac:dyDescent="0.3">
      <c r="A400" s="5"/>
      <c r="B400" s="1"/>
      <c r="C400" s="4"/>
      <c r="D400" s="4"/>
      <c r="E400" s="4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53"/>
      <c r="U400" s="53"/>
      <c r="V400" s="53"/>
    </row>
    <row r="401" spans="1:22" ht="18.75" customHeight="1" x14ac:dyDescent="0.3">
      <c r="A401" s="5"/>
      <c r="B401" s="1"/>
      <c r="C401" s="4"/>
      <c r="D401" s="4"/>
      <c r="E401" s="4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53"/>
      <c r="U401" s="53"/>
      <c r="V401" s="53"/>
    </row>
    <row r="402" spans="1:22" ht="18.75" customHeight="1" x14ac:dyDescent="0.3">
      <c r="A402" s="5"/>
      <c r="B402" s="1"/>
      <c r="C402" s="4"/>
      <c r="D402" s="4"/>
      <c r="E402" s="4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53"/>
      <c r="U402" s="53"/>
      <c r="V402" s="53"/>
    </row>
    <row r="403" spans="1:22" ht="18.75" customHeight="1" x14ac:dyDescent="0.3">
      <c r="A403" s="5"/>
      <c r="B403" s="1"/>
      <c r="C403" s="4"/>
      <c r="D403" s="4"/>
      <c r="E403" s="4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53"/>
      <c r="U403" s="53"/>
      <c r="V403" s="53"/>
    </row>
    <row r="404" spans="1:22" ht="18.75" customHeight="1" x14ac:dyDescent="0.3">
      <c r="A404" s="5"/>
      <c r="B404" s="1"/>
      <c r="C404" s="4"/>
      <c r="D404" s="4"/>
      <c r="E404" s="4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53"/>
      <c r="U404" s="53"/>
      <c r="V404" s="53"/>
    </row>
    <row r="405" spans="1:22" ht="18.75" customHeight="1" x14ac:dyDescent="0.3">
      <c r="A405" s="5"/>
      <c r="B405" s="1"/>
      <c r="C405" s="4"/>
      <c r="D405" s="4"/>
      <c r="E405" s="4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53"/>
      <c r="U405" s="53"/>
      <c r="V405" s="53"/>
    </row>
    <row r="406" spans="1:22" ht="18.75" customHeight="1" x14ac:dyDescent="0.3">
      <c r="A406" s="5"/>
      <c r="B406" s="1"/>
      <c r="C406" s="4"/>
      <c r="D406" s="4"/>
      <c r="E406" s="4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53"/>
      <c r="U406" s="53"/>
      <c r="V406" s="53"/>
    </row>
    <row r="407" spans="1:22" ht="18.75" customHeight="1" x14ac:dyDescent="0.3">
      <c r="A407" s="5"/>
      <c r="B407" s="1"/>
      <c r="C407" s="4"/>
      <c r="D407" s="4"/>
      <c r="E407" s="4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53"/>
      <c r="U407" s="53"/>
      <c r="V407" s="53"/>
    </row>
    <row r="408" spans="1:22" ht="18.75" customHeight="1" x14ac:dyDescent="0.3">
      <c r="A408" s="5"/>
      <c r="B408" s="1"/>
      <c r="C408" s="4"/>
      <c r="D408" s="4"/>
      <c r="E408" s="4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53"/>
      <c r="U408" s="53"/>
      <c r="V408" s="53"/>
    </row>
    <row r="409" spans="1:22" ht="18.75" customHeight="1" x14ac:dyDescent="0.3">
      <c r="A409" s="5"/>
      <c r="B409" s="1"/>
      <c r="C409" s="4"/>
      <c r="D409" s="4"/>
      <c r="E409" s="4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53"/>
      <c r="U409" s="53"/>
      <c r="V409" s="53"/>
    </row>
    <row r="410" spans="1:22" ht="18.75" customHeight="1" x14ac:dyDescent="0.3">
      <c r="A410" s="5"/>
      <c r="B410" s="1"/>
      <c r="C410" s="4"/>
      <c r="D410" s="4"/>
      <c r="E410" s="4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53"/>
      <c r="U410" s="53"/>
      <c r="V410" s="53"/>
    </row>
    <row r="411" spans="1:22" ht="18.75" customHeight="1" x14ac:dyDescent="0.3">
      <c r="A411" s="5"/>
      <c r="B411" s="1"/>
      <c r="C411" s="4"/>
      <c r="D411" s="4"/>
      <c r="E411" s="4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53"/>
      <c r="U411" s="53"/>
      <c r="V411" s="53"/>
    </row>
    <row r="412" spans="1:22" ht="18.75" customHeight="1" x14ac:dyDescent="0.3">
      <c r="A412" s="5"/>
      <c r="B412" s="1"/>
      <c r="C412" s="4"/>
      <c r="D412" s="4"/>
      <c r="E412" s="4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53"/>
      <c r="U412" s="53"/>
      <c r="V412" s="53"/>
    </row>
    <row r="413" spans="1:22" ht="18.75" customHeight="1" x14ac:dyDescent="0.3">
      <c r="A413" s="5"/>
      <c r="B413" s="1"/>
      <c r="C413" s="4"/>
      <c r="D413" s="4"/>
      <c r="E413" s="4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53"/>
      <c r="U413" s="53"/>
      <c r="V413" s="53"/>
    </row>
    <row r="414" spans="1:22" ht="18.75" customHeight="1" x14ac:dyDescent="0.3">
      <c r="A414" s="5"/>
      <c r="B414" s="1"/>
      <c r="C414" s="4"/>
      <c r="D414" s="4"/>
      <c r="E414" s="4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53"/>
      <c r="U414" s="53"/>
      <c r="V414" s="53"/>
    </row>
    <row r="415" spans="1:22" ht="18.75" customHeight="1" x14ac:dyDescent="0.3">
      <c r="A415" s="5"/>
      <c r="B415" s="1"/>
      <c r="C415" s="4"/>
      <c r="D415" s="4"/>
      <c r="E415" s="4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53"/>
      <c r="U415" s="53"/>
      <c r="V415" s="53"/>
    </row>
    <row r="416" spans="1:22" ht="18.75" customHeight="1" x14ac:dyDescent="0.3">
      <c r="A416" s="5"/>
      <c r="B416" s="1"/>
      <c r="C416" s="4"/>
      <c r="D416" s="4"/>
      <c r="E416" s="4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53"/>
      <c r="U416" s="53"/>
      <c r="V416" s="53"/>
    </row>
    <row r="417" spans="1:22" ht="18.75" customHeight="1" x14ac:dyDescent="0.3">
      <c r="A417" s="5"/>
      <c r="B417" s="1"/>
      <c r="C417" s="4"/>
      <c r="D417" s="4"/>
      <c r="E417" s="4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53"/>
      <c r="U417" s="53"/>
      <c r="V417" s="53"/>
    </row>
    <row r="418" spans="1:22" ht="18.75" customHeight="1" x14ac:dyDescent="0.3">
      <c r="A418" s="5"/>
      <c r="B418" s="1"/>
      <c r="C418" s="4"/>
      <c r="D418" s="4"/>
      <c r="E418" s="4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53"/>
      <c r="U418" s="53"/>
      <c r="V418" s="53"/>
    </row>
    <row r="419" spans="1:22" ht="18.75" customHeight="1" x14ac:dyDescent="0.3">
      <c r="A419" s="5"/>
      <c r="B419" s="1"/>
      <c r="C419" s="4"/>
      <c r="D419" s="4"/>
      <c r="E419" s="4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53"/>
      <c r="U419" s="53"/>
      <c r="V419" s="53"/>
    </row>
    <row r="420" spans="1:22" ht="18.75" customHeight="1" x14ac:dyDescent="0.3">
      <c r="A420" s="5"/>
      <c r="B420" s="1"/>
      <c r="C420" s="4"/>
      <c r="D420" s="4"/>
      <c r="E420" s="4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53"/>
      <c r="U420" s="53"/>
      <c r="V420" s="53"/>
    </row>
    <row r="421" spans="1:22" ht="18.75" customHeight="1" x14ac:dyDescent="0.3">
      <c r="A421" s="5"/>
      <c r="B421" s="1"/>
      <c r="C421" s="4"/>
      <c r="D421" s="4"/>
      <c r="E421" s="4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53"/>
      <c r="U421" s="53"/>
      <c r="V421" s="53"/>
    </row>
    <row r="422" spans="1:22" ht="18.75" customHeight="1" x14ac:dyDescent="0.3">
      <c r="A422" s="5"/>
      <c r="B422" s="1"/>
      <c r="C422" s="4"/>
      <c r="D422" s="4"/>
      <c r="E422" s="4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53"/>
      <c r="U422" s="53"/>
      <c r="V422" s="53"/>
    </row>
    <row r="423" spans="1:22" ht="18.75" customHeight="1" x14ac:dyDescent="0.3">
      <c r="A423" s="5"/>
      <c r="B423" s="1"/>
      <c r="C423" s="4"/>
      <c r="D423" s="4"/>
      <c r="E423" s="4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53"/>
      <c r="U423" s="53"/>
      <c r="V423" s="53"/>
    </row>
    <row r="424" spans="1:22" ht="18.75" customHeight="1" x14ac:dyDescent="0.3">
      <c r="A424" s="5"/>
      <c r="B424" s="1"/>
      <c r="C424" s="4"/>
      <c r="D424" s="4"/>
      <c r="E424" s="4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53"/>
      <c r="U424" s="53"/>
      <c r="V424" s="53"/>
    </row>
    <row r="425" spans="1:22" ht="18.75" customHeight="1" x14ac:dyDescent="0.3">
      <c r="A425" s="5"/>
      <c r="B425" s="1"/>
      <c r="C425" s="4"/>
      <c r="D425" s="4"/>
      <c r="E425" s="4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53"/>
      <c r="U425" s="53"/>
      <c r="V425" s="53"/>
    </row>
    <row r="426" spans="1:22" ht="18.75" customHeight="1" x14ac:dyDescent="0.3">
      <c r="A426" s="5"/>
      <c r="B426" s="1"/>
      <c r="C426" s="4"/>
      <c r="D426" s="4"/>
      <c r="E426" s="4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53"/>
      <c r="U426" s="53"/>
      <c r="V426" s="53"/>
    </row>
    <row r="427" spans="1:22" ht="18.75" customHeight="1" x14ac:dyDescent="0.3">
      <c r="A427" s="5"/>
      <c r="B427" s="1"/>
      <c r="C427" s="4"/>
      <c r="D427" s="4"/>
      <c r="E427" s="4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53"/>
      <c r="U427" s="53"/>
      <c r="V427" s="53"/>
    </row>
    <row r="428" spans="1:22" ht="18.75" customHeight="1" x14ac:dyDescent="0.3">
      <c r="A428" s="5"/>
      <c r="B428" s="1"/>
      <c r="C428" s="4"/>
      <c r="D428" s="4"/>
      <c r="E428" s="4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53"/>
      <c r="U428" s="53"/>
      <c r="V428" s="53"/>
    </row>
    <row r="429" spans="1:22" ht="18.75" customHeight="1" x14ac:dyDescent="0.3">
      <c r="A429" s="5"/>
      <c r="B429" s="1"/>
      <c r="C429" s="4"/>
      <c r="D429" s="4"/>
      <c r="E429" s="4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53"/>
      <c r="U429" s="53"/>
      <c r="V429" s="53"/>
    </row>
    <row r="430" spans="1:22" ht="18.75" customHeight="1" x14ac:dyDescent="0.3">
      <c r="A430" s="5"/>
      <c r="B430" s="1"/>
      <c r="C430" s="4"/>
      <c r="D430" s="4"/>
      <c r="E430" s="4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53"/>
      <c r="U430" s="53"/>
      <c r="V430" s="53"/>
    </row>
    <row r="431" spans="1:22" ht="18.75" customHeight="1" x14ac:dyDescent="0.3">
      <c r="A431" s="5"/>
      <c r="B431" s="1"/>
      <c r="C431" s="4"/>
      <c r="D431" s="4"/>
      <c r="E431" s="4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53"/>
      <c r="U431" s="53"/>
      <c r="V431" s="53"/>
    </row>
    <row r="432" spans="1:22" ht="18.75" customHeight="1" x14ac:dyDescent="0.3">
      <c r="A432" s="5"/>
      <c r="B432" s="1"/>
      <c r="C432" s="4"/>
      <c r="D432" s="4"/>
      <c r="E432" s="4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53"/>
      <c r="U432" s="53"/>
      <c r="V432" s="53"/>
    </row>
    <row r="433" spans="1:22" ht="18.75" customHeight="1" x14ac:dyDescent="0.3">
      <c r="A433" s="5"/>
      <c r="B433" s="1"/>
      <c r="C433" s="4"/>
      <c r="D433" s="4"/>
      <c r="E433" s="4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53"/>
      <c r="U433" s="53"/>
      <c r="V433" s="53"/>
    </row>
    <row r="434" spans="1:22" ht="18.75" customHeight="1" x14ac:dyDescent="0.3">
      <c r="A434" s="5"/>
      <c r="B434" s="1"/>
      <c r="C434" s="4"/>
      <c r="D434" s="4"/>
      <c r="E434" s="4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53"/>
      <c r="U434" s="53"/>
      <c r="V434" s="53"/>
    </row>
    <row r="435" spans="1:22" ht="18.75" customHeight="1" x14ac:dyDescent="0.3">
      <c r="A435" s="5"/>
      <c r="B435" s="1"/>
      <c r="C435" s="4"/>
      <c r="D435" s="4"/>
      <c r="E435" s="4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53"/>
      <c r="U435" s="53"/>
      <c r="V435" s="53"/>
    </row>
    <row r="436" spans="1:22" ht="18.75" customHeight="1" x14ac:dyDescent="0.3">
      <c r="A436" s="5"/>
      <c r="B436" s="1"/>
      <c r="C436" s="4"/>
      <c r="D436" s="4"/>
      <c r="E436" s="4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53"/>
      <c r="U436" s="53"/>
      <c r="V436" s="53"/>
    </row>
    <row r="437" spans="1:22" ht="18.75" customHeight="1" x14ac:dyDescent="0.3">
      <c r="A437" s="5"/>
      <c r="B437" s="1"/>
      <c r="C437" s="4"/>
      <c r="D437" s="4"/>
      <c r="E437" s="4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53"/>
      <c r="U437" s="53"/>
      <c r="V437" s="53"/>
    </row>
    <row r="438" spans="1:22" ht="18.75" customHeight="1" x14ac:dyDescent="0.3">
      <c r="A438" s="5"/>
      <c r="B438" s="1"/>
      <c r="C438" s="4"/>
      <c r="D438" s="4"/>
      <c r="E438" s="4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53"/>
      <c r="U438" s="53"/>
      <c r="V438" s="53"/>
    </row>
    <row r="439" spans="1:22" ht="18.75" customHeight="1" x14ac:dyDescent="0.3">
      <c r="A439" s="5"/>
      <c r="B439" s="1"/>
      <c r="C439" s="4"/>
      <c r="D439" s="4"/>
      <c r="E439" s="4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53"/>
      <c r="U439" s="53"/>
      <c r="V439" s="53"/>
    </row>
    <row r="440" spans="1:22" ht="18.75" customHeight="1" x14ac:dyDescent="0.3">
      <c r="A440" s="5"/>
      <c r="B440" s="1"/>
      <c r="C440" s="4"/>
      <c r="D440" s="4"/>
      <c r="E440" s="4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53"/>
      <c r="U440" s="53"/>
      <c r="V440" s="53"/>
    </row>
    <row r="441" spans="1:22" ht="18.75" customHeight="1" x14ac:dyDescent="0.3">
      <c r="A441" s="5"/>
      <c r="B441" s="1"/>
      <c r="C441" s="4"/>
      <c r="D441" s="4"/>
      <c r="E441" s="4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53"/>
      <c r="U441" s="53"/>
      <c r="V441" s="53"/>
    </row>
    <row r="442" spans="1:22" ht="18.75" customHeight="1" x14ac:dyDescent="0.3">
      <c r="A442" s="5"/>
      <c r="B442" s="1"/>
      <c r="C442" s="4"/>
      <c r="D442" s="4"/>
      <c r="E442" s="4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53"/>
      <c r="U442" s="53"/>
      <c r="V442" s="53"/>
    </row>
    <row r="443" spans="1:22" ht="18.75" customHeight="1" x14ac:dyDescent="0.3">
      <c r="A443" s="5"/>
      <c r="B443" s="1"/>
      <c r="C443" s="4"/>
      <c r="D443" s="4"/>
      <c r="E443" s="4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53"/>
      <c r="U443" s="53"/>
      <c r="V443" s="53"/>
    </row>
    <row r="444" spans="1:22" ht="18.75" customHeight="1" x14ac:dyDescent="0.3">
      <c r="A444" s="5"/>
      <c r="B444" s="1"/>
      <c r="C444" s="4"/>
      <c r="D444" s="4"/>
      <c r="E444" s="4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53"/>
      <c r="U444" s="53"/>
      <c r="V444" s="53"/>
    </row>
    <row r="445" spans="1:22" ht="18.75" customHeight="1" x14ac:dyDescent="0.3">
      <c r="A445" s="5"/>
      <c r="B445" s="1"/>
      <c r="C445" s="4"/>
      <c r="D445" s="4"/>
      <c r="E445" s="4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53"/>
      <c r="U445" s="53"/>
      <c r="V445" s="53"/>
    </row>
    <row r="446" spans="1:22" ht="18.75" customHeight="1" x14ac:dyDescent="0.3">
      <c r="A446" s="5"/>
      <c r="B446" s="1"/>
      <c r="C446" s="4"/>
      <c r="D446" s="4"/>
      <c r="E446" s="4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53"/>
      <c r="U446" s="53"/>
      <c r="V446" s="53"/>
    </row>
    <row r="447" spans="1:22" ht="18.75" customHeight="1" x14ac:dyDescent="0.3">
      <c r="A447" s="5"/>
      <c r="B447" s="1"/>
      <c r="C447" s="4"/>
      <c r="D447" s="4"/>
      <c r="E447" s="4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53"/>
      <c r="U447" s="53"/>
      <c r="V447" s="53"/>
    </row>
    <row r="448" spans="1:22" ht="18.75" customHeight="1" x14ac:dyDescent="0.3">
      <c r="A448" s="5"/>
      <c r="B448" s="1"/>
      <c r="C448" s="4"/>
      <c r="D448" s="4"/>
      <c r="E448" s="4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53"/>
      <c r="U448" s="53"/>
      <c r="V448" s="53"/>
    </row>
    <row r="449" spans="1:22" ht="18.75" customHeight="1" x14ac:dyDescent="0.3">
      <c r="A449" s="5"/>
      <c r="B449" s="1"/>
      <c r="C449" s="4"/>
      <c r="D449" s="4"/>
      <c r="E449" s="4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53"/>
      <c r="U449" s="53"/>
      <c r="V449" s="53"/>
    </row>
    <row r="450" spans="1:22" ht="18.75" customHeight="1" x14ac:dyDescent="0.3">
      <c r="A450" s="5"/>
      <c r="B450" s="1"/>
      <c r="C450" s="4"/>
      <c r="D450" s="4"/>
      <c r="E450" s="4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53"/>
      <c r="U450" s="53"/>
      <c r="V450" s="53"/>
    </row>
    <row r="451" spans="1:22" ht="18.75" customHeight="1" x14ac:dyDescent="0.3">
      <c r="A451" s="5"/>
      <c r="B451" s="1"/>
      <c r="C451" s="4"/>
      <c r="D451" s="4"/>
      <c r="E451" s="4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53"/>
      <c r="U451" s="53"/>
      <c r="V451" s="53"/>
    </row>
    <row r="452" spans="1:22" ht="18.75" customHeight="1" x14ac:dyDescent="0.3">
      <c r="A452" s="5"/>
      <c r="B452" s="1"/>
      <c r="C452" s="4"/>
      <c r="D452" s="4"/>
      <c r="E452" s="4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53"/>
      <c r="U452" s="53"/>
      <c r="V452" s="53"/>
    </row>
    <row r="453" spans="1:22" ht="18.75" customHeight="1" x14ac:dyDescent="0.3">
      <c r="A453" s="5"/>
      <c r="B453" s="1"/>
      <c r="C453" s="4"/>
      <c r="D453" s="4"/>
      <c r="E453" s="4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53"/>
      <c r="U453" s="53"/>
      <c r="V453" s="53"/>
    </row>
    <row r="454" spans="1:22" ht="18.75" customHeight="1" x14ac:dyDescent="0.3">
      <c r="A454" s="5"/>
      <c r="B454" s="1"/>
      <c r="C454" s="4"/>
      <c r="D454" s="4"/>
      <c r="E454" s="4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53"/>
      <c r="U454" s="53"/>
      <c r="V454" s="53"/>
    </row>
    <row r="455" spans="1:22" ht="18.75" customHeight="1" x14ac:dyDescent="0.3">
      <c r="A455" s="5"/>
      <c r="B455" s="1"/>
      <c r="C455" s="4"/>
      <c r="D455" s="4"/>
      <c r="E455" s="4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53"/>
      <c r="U455" s="53"/>
      <c r="V455" s="53"/>
    </row>
    <row r="456" spans="1:22" ht="18.75" customHeight="1" x14ac:dyDescent="0.3">
      <c r="A456" s="5"/>
      <c r="B456" s="1"/>
      <c r="C456" s="4"/>
      <c r="D456" s="4"/>
      <c r="E456" s="4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53"/>
      <c r="U456" s="53"/>
      <c r="V456" s="53"/>
    </row>
    <row r="457" spans="1:22" ht="18.75" customHeight="1" x14ac:dyDescent="0.3">
      <c r="A457" s="5"/>
      <c r="B457" s="1"/>
      <c r="C457" s="4"/>
      <c r="D457" s="4"/>
      <c r="E457" s="4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53"/>
      <c r="U457" s="53"/>
      <c r="V457" s="53"/>
    </row>
    <row r="458" spans="1:22" ht="18.75" customHeight="1" x14ac:dyDescent="0.3">
      <c r="A458" s="5"/>
      <c r="B458" s="1"/>
      <c r="C458" s="4"/>
      <c r="D458" s="4"/>
      <c r="E458" s="4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53"/>
      <c r="U458" s="53"/>
      <c r="V458" s="53"/>
    </row>
    <row r="459" spans="1:22" ht="18.75" customHeight="1" x14ac:dyDescent="0.3">
      <c r="A459" s="5"/>
      <c r="B459" s="1"/>
      <c r="C459" s="4"/>
      <c r="D459" s="4"/>
      <c r="E459" s="4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53"/>
      <c r="U459" s="53"/>
      <c r="V459" s="53"/>
    </row>
    <row r="460" spans="1:22" ht="18.75" customHeight="1" x14ac:dyDescent="0.3">
      <c r="A460" s="5"/>
      <c r="B460" s="1"/>
      <c r="C460" s="4"/>
      <c r="D460" s="4"/>
      <c r="E460" s="4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53"/>
      <c r="U460" s="53"/>
      <c r="V460" s="53"/>
    </row>
    <row r="461" spans="1:22" ht="18.75" customHeight="1" x14ac:dyDescent="0.3">
      <c r="A461" s="5"/>
      <c r="B461" s="1"/>
      <c r="C461" s="4"/>
      <c r="D461" s="4"/>
      <c r="E461" s="4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53"/>
      <c r="U461" s="53"/>
      <c r="V461" s="53"/>
    </row>
    <row r="462" spans="1:22" ht="18.75" customHeight="1" x14ac:dyDescent="0.3">
      <c r="A462" s="5"/>
      <c r="B462" s="1"/>
      <c r="C462" s="4"/>
      <c r="D462" s="4"/>
      <c r="E462" s="4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53"/>
      <c r="U462" s="53"/>
      <c r="V462" s="53"/>
    </row>
    <row r="463" spans="1:22" ht="18.75" customHeight="1" x14ac:dyDescent="0.3">
      <c r="A463" s="5"/>
      <c r="B463" s="1"/>
      <c r="C463" s="4"/>
      <c r="D463" s="4"/>
      <c r="E463" s="4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53"/>
      <c r="U463" s="53"/>
      <c r="V463" s="53"/>
    </row>
    <row r="464" spans="1:22" ht="18.75" customHeight="1" x14ac:dyDescent="0.3">
      <c r="A464" s="5"/>
      <c r="B464" s="1"/>
      <c r="C464" s="4"/>
      <c r="D464" s="4"/>
      <c r="E464" s="4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53"/>
      <c r="U464" s="53"/>
      <c r="V464" s="53"/>
    </row>
    <row r="465" spans="1:22" ht="18.75" customHeight="1" x14ac:dyDescent="0.3">
      <c r="A465" s="5"/>
      <c r="B465" s="1"/>
      <c r="C465" s="4"/>
      <c r="D465" s="4"/>
      <c r="E465" s="4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53"/>
      <c r="U465" s="53"/>
      <c r="V465" s="53"/>
    </row>
    <row r="466" spans="1:22" ht="18.75" customHeight="1" x14ac:dyDescent="0.3">
      <c r="A466" s="5"/>
      <c r="B466" s="1"/>
      <c r="C466" s="4"/>
      <c r="D466" s="4"/>
      <c r="E466" s="4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53"/>
      <c r="U466" s="53"/>
      <c r="V466" s="53"/>
    </row>
    <row r="467" spans="1:22" ht="18.75" customHeight="1" x14ac:dyDescent="0.3">
      <c r="A467" s="5"/>
      <c r="B467" s="1"/>
      <c r="C467" s="4"/>
      <c r="D467" s="4"/>
      <c r="E467" s="4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53"/>
      <c r="U467" s="53"/>
      <c r="V467" s="53"/>
    </row>
    <row r="468" spans="1:22" ht="18.75" customHeight="1" x14ac:dyDescent="0.3">
      <c r="A468" s="5"/>
      <c r="B468" s="1"/>
      <c r="C468" s="4"/>
      <c r="D468" s="4"/>
      <c r="E468" s="4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53"/>
      <c r="U468" s="53"/>
      <c r="V468" s="53"/>
    </row>
    <row r="469" spans="1:22" ht="18.75" customHeight="1" x14ac:dyDescent="0.3">
      <c r="A469" s="5"/>
      <c r="B469" s="1"/>
      <c r="C469" s="4"/>
      <c r="D469" s="4"/>
      <c r="E469" s="4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53"/>
      <c r="U469" s="53"/>
      <c r="V469" s="53"/>
    </row>
    <row r="470" spans="1:22" ht="18.75" customHeight="1" x14ac:dyDescent="0.3">
      <c r="A470" s="5"/>
      <c r="B470" s="1"/>
      <c r="C470" s="4"/>
      <c r="D470" s="4"/>
      <c r="E470" s="4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53"/>
      <c r="U470" s="53"/>
      <c r="V470" s="53"/>
    </row>
    <row r="471" spans="1:22" ht="18.75" customHeight="1" x14ac:dyDescent="0.3">
      <c r="A471" s="5"/>
      <c r="B471" s="1"/>
      <c r="C471" s="4"/>
      <c r="D471" s="4"/>
      <c r="E471" s="4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53"/>
      <c r="U471" s="53"/>
      <c r="V471" s="53"/>
    </row>
    <row r="472" spans="1:22" ht="18.75" customHeight="1" x14ac:dyDescent="0.3">
      <c r="A472" s="5"/>
      <c r="B472" s="1"/>
      <c r="C472" s="4"/>
      <c r="D472" s="4"/>
      <c r="E472" s="4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53"/>
      <c r="U472" s="53"/>
      <c r="V472" s="53"/>
    </row>
    <row r="473" spans="1:22" ht="18.75" customHeight="1" x14ac:dyDescent="0.3">
      <c r="A473" s="5"/>
      <c r="B473" s="1"/>
      <c r="C473" s="4"/>
      <c r="D473" s="4"/>
      <c r="E473" s="4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53"/>
      <c r="U473" s="53"/>
      <c r="V473" s="53"/>
    </row>
    <row r="474" spans="1:22" ht="18.75" customHeight="1" x14ac:dyDescent="0.3">
      <c r="A474" s="5"/>
      <c r="B474" s="1"/>
      <c r="C474" s="4"/>
      <c r="D474" s="4"/>
      <c r="E474" s="4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53"/>
      <c r="U474" s="53"/>
      <c r="V474" s="53"/>
    </row>
    <row r="475" spans="1:22" ht="18.75" customHeight="1" x14ac:dyDescent="0.3">
      <c r="A475" s="5"/>
      <c r="B475" s="1"/>
      <c r="C475" s="4"/>
      <c r="D475" s="4"/>
      <c r="E475" s="4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53"/>
      <c r="U475" s="53"/>
      <c r="V475" s="53"/>
    </row>
    <row r="476" spans="1:22" ht="18.75" customHeight="1" x14ac:dyDescent="0.3">
      <c r="A476" s="5"/>
      <c r="B476" s="1"/>
      <c r="C476" s="4"/>
      <c r="D476" s="4"/>
      <c r="E476" s="4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53"/>
      <c r="U476" s="53"/>
      <c r="V476" s="53"/>
    </row>
    <row r="477" spans="1:22" ht="18.75" customHeight="1" x14ac:dyDescent="0.3">
      <c r="A477" s="5"/>
      <c r="B477" s="1"/>
      <c r="C477" s="4"/>
      <c r="D477" s="4"/>
      <c r="E477" s="4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53"/>
      <c r="U477" s="53"/>
      <c r="V477" s="53"/>
    </row>
    <row r="478" spans="1:22" ht="18.75" customHeight="1" x14ac:dyDescent="0.3">
      <c r="A478" s="5"/>
      <c r="B478" s="1"/>
      <c r="C478" s="4"/>
      <c r="D478" s="4"/>
      <c r="E478" s="4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53"/>
      <c r="U478" s="53"/>
      <c r="V478" s="53"/>
    </row>
    <row r="479" spans="1:22" ht="18.75" customHeight="1" x14ac:dyDescent="0.3">
      <c r="A479" s="5"/>
      <c r="B479" s="1"/>
      <c r="C479" s="4"/>
      <c r="D479" s="4"/>
      <c r="E479" s="4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53"/>
      <c r="U479" s="53"/>
      <c r="V479" s="53"/>
    </row>
    <row r="480" spans="1:22" ht="18.75" customHeight="1" x14ac:dyDescent="0.3">
      <c r="A480" s="5"/>
      <c r="B480" s="1"/>
      <c r="C480" s="4"/>
      <c r="D480" s="4"/>
      <c r="E480" s="4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53"/>
      <c r="U480" s="53"/>
      <c r="V480" s="53"/>
    </row>
    <row r="481" spans="1:22" ht="18.75" customHeight="1" x14ac:dyDescent="0.3">
      <c r="A481" s="5"/>
      <c r="B481" s="1"/>
      <c r="C481" s="4"/>
      <c r="D481" s="4"/>
      <c r="E481" s="4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53"/>
      <c r="U481" s="53"/>
      <c r="V481" s="53"/>
    </row>
    <row r="482" spans="1:22" ht="18.75" customHeight="1" x14ac:dyDescent="0.3">
      <c r="A482" s="5"/>
      <c r="B482" s="1"/>
      <c r="C482" s="4"/>
      <c r="D482" s="4"/>
      <c r="E482" s="4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53"/>
      <c r="U482" s="53"/>
      <c r="V482" s="53"/>
    </row>
    <row r="483" spans="1:22" ht="18.75" customHeight="1" x14ac:dyDescent="0.3">
      <c r="A483" s="5"/>
      <c r="B483" s="1"/>
      <c r="C483" s="4"/>
      <c r="D483" s="4"/>
      <c r="E483" s="4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53"/>
      <c r="U483" s="53"/>
      <c r="V483" s="53"/>
    </row>
    <row r="484" spans="1:22" ht="18.75" customHeight="1" x14ac:dyDescent="0.3">
      <c r="A484" s="5"/>
      <c r="B484" s="1"/>
      <c r="C484" s="4"/>
      <c r="D484" s="4"/>
      <c r="E484" s="4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53"/>
      <c r="U484" s="53"/>
      <c r="V484" s="53"/>
    </row>
    <row r="485" spans="1:22" ht="18.75" customHeight="1" x14ac:dyDescent="0.3">
      <c r="A485" s="5"/>
      <c r="B485" s="1"/>
      <c r="C485" s="4"/>
      <c r="D485" s="4"/>
      <c r="E485" s="4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53"/>
      <c r="U485" s="53"/>
      <c r="V485" s="53"/>
    </row>
    <row r="486" spans="1:22" ht="18.75" customHeight="1" x14ac:dyDescent="0.3">
      <c r="A486" s="5"/>
      <c r="B486" s="1"/>
      <c r="C486" s="4"/>
      <c r="D486" s="4"/>
      <c r="E486" s="4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53"/>
      <c r="U486" s="53"/>
      <c r="V486" s="53"/>
    </row>
    <row r="487" spans="1:22" ht="18.75" customHeight="1" x14ac:dyDescent="0.3">
      <c r="A487" s="5"/>
      <c r="B487" s="1"/>
      <c r="C487" s="4"/>
      <c r="D487" s="4"/>
      <c r="E487" s="4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53"/>
      <c r="U487" s="53"/>
      <c r="V487" s="53"/>
    </row>
    <row r="488" spans="1:22" ht="18.75" customHeight="1" x14ac:dyDescent="0.3">
      <c r="A488" s="5"/>
      <c r="B488" s="1"/>
      <c r="C488" s="4"/>
      <c r="D488" s="4"/>
      <c r="E488" s="4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53"/>
      <c r="U488" s="53"/>
      <c r="V488" s="53"/>
    </row>
    <row r="489" spans="1:22" ht="18.75" customHeight="1" x14ac:dyDescent="0.3">
      <c r="A489" s="5"/>
      <c r="B489" s="1"/>
      <c r="C489" s="4"/>
      <c r="D489" s="4"/>
      <c r="E489" s="4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53"/>
      <c r="U489" s="53"/>
      <c r="V489" s="53"/>
    </row>
    <row r="490" spans="1:22" ht="18.75" customHeight="1" x14ac:dyDescent="0.3">
      <c r="A490" s="5"/>
      <c r="B490" s="1"/>
      <c r="C490" s="4"/>
      <c r="D490" s="4"/>
      <c r="E490" s="4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53"/>
      <c r="U490" s="53"/>
      <c r="V490" s="53"/>
    </row>
    <row r="491" spans="1:22" ht="18.75" customHeight="1" x14ac:dyDescent="0.3">
      <c r="A491" s="5"/>
      <c r="B491" s="1"/>
      <c r="C491" s="4"/>
      <c r="D491" s="4"/>
      <c r="E491" s="4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53"/>
      <c r="U491" s="53"/>
      <c r="V491" s="53"/>
    </row>
    <row r="492" spans="1:22" ht="18.75" customHeight="1" x14ac:dyDescent="0.3">
      <c r="A492" s="5"/>
      <c r="B492" s="1"/>
      <c r="C492" s="4"/>
      <c r="D492" s="4"/>
      <c r="E492" s="4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53"/>
      <c r="U492" s="53"/>
      <c r="V492" s="53"/>
    </row>
    <row r="493" spans="1:22" ht="18.75" customHeight="1" x14ac:dyDescent="0.3">
      <c r="A493" s="5"/>
      <c r="B493" s="1"/>
      <c r="C493" s="4"/>
      <c r="D493" s="4"/>
      <c r="E493" s="4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53"/>
      <c r="U493" s="53"/>
      <c r="V493" s="53"/>
    </row>
    <row r="494" spans="1:22" ht="18.75" customHeight="1" x14ac:dyDescent="0.3">
      <c r="A494" s="5"/>
      <c r="B494" s="1"/>
      <c r="C494" s="4"/>
      <c r="D494" s="4"/>
      <c r="E494" s="4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53"/>
      <c r="U494" s="53"/>
      <c r="V494" s="53"/>
    </row>
    <row r="495" spans="1:22" ht="18.75" customHeight="1" x14ac:dyDescent="0.3">
      <c r="A495" s="5"/>
      <c r="B495" s="1"/>
      <c r="C495" s="4"/>
      <c r="D495" s="4"/>
      <c r="E495" s="4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53"/>
      <c r="U495" s="53"/>
      <c r="V495" s="53"/>
    </row>
    <row r="496" spans="1:22" ht="18.75" customHeight="1" x14ac:dyDescent="0.3">
      <c r="A496" s="5"/>
      <c r="B496" s="1"/>
      <c r="C496" s="4"/>
      <c r="D496" s="4"/>
      <c r="E496" s="4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53"/>
      <c r="U496" s="53"/>
      <c r="V496" s="53"/>
    </row>
    <row r="497" spans="1:22" ht="18.75" customHeight="1" x14ac:dyDescent="0.3">
      <c r="A497" s="5"/>
      <c r="B497" s="1"/>
      <c r="C497" s="4"/>
      <c r="D497" s="4"/>
      <c r="E497" s="4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53"/>
      <c r="U497" s="53"/>
      <c r="V497" s="53"/>
    </row>
    <row r="498" spans="1:22" ht="18.75" customHeight="1" x14ac:dyDescent="0.3">
      <c r="A498" s="5"/>
      <c r="B498" s="1"/>
      <c r="C498" s="4"/>
      <c r="D498" s="4"/>
      <c r="E498" s="4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53"/>
      <c r="U498" s="53"/>
      <c r="V498" s="53"/>
    </row>
    <row r="499" spans="1:22" ht="18.75" customHeight="1" x14ac:dyDescent="0.3">
      <c r="A499" s="5"/>
      <c r="B499" s="1"/>
      <c r="C499" s="4"/>
      <c r="D499" s="4"/>
      <c r="E499" s="4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53"/>
      <c r="U499" s="53"/>
      <c r="V499" s="53"/>
    </row>
    <row r="500" spans="1:22" ht="18.75" customHeight="1" x14ac:dyDescent="0.3">
      <c r="A500" s="5"/>
      <c r="B500" s="1"/>
      <c r="C500" s="4"/>
      <c r="D500" s="4"/>
      <c r="E500" s="4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53"/>
      <c r="U500" s="53"/>
      <c r="V500" s="53"/>
    </row>
    <row r="501" spans="1:22" ht="18.75" customHeight="1" x14ac:dyDescent="0.3">
      <c r="A501" s="5"/>
      <c r="B501" s="1"/>
      <c r="C501" s="4"/>
      <c r="D501" s="4"/>
      <c r="E501" s="4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53"/>
      <c r="U501" s="53"/>
      <c r="V501" s="53"/>
    </row>
    <row r="502" spans="1:22" ht="18.75" customHeight="1" x14ac:dyDescent="0.3">
      <c r="A502" s="5"/>
      <c r="B502" s="1"/>
      <c r="C502" s="4"/>
      <c r="D502" s="4"/>
      <c r="E502" s="4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53"/>
      <c r="U502" s="53"/>
      <c r="V502" s="53"/>
    </row>
    <row r="503" spans="1:22" ht="18.75" customHeight="1" x14ac:dyDescent="0.3">
      <c r="A503" s="5"/>
      <c r="B503" s="1"/>
      <c r="C503" s="4"/>
      <c r="D503" s="4"/>
      <c r="E503" s="4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53"/>
      <c r="U503" s="53"/>
      <c r="V503" s="53"/>
    </row>
    <row r="504" spans="1:22" ht="18.75" customHeight="1" x14ac:dyDescent="0.3">
      <c r="A504" s="5"/>
      <c r="B504" s="1"/>
      <c r="C504" s="4"/>
      <c r="D504" s="4"/>
      <c r="E504" s="4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53"/>
      <c r="U504" s="53"/>
      <c r="V504" s="53"/>
    </row>
    <row r="505" spans="1:22" ht="18.75" customHeight="1" x14ac:dyDescent="0.3">
      <c r="A505" s="5"/>
      <c r="B505" s="1"/>
      <c r="C505" s="4"/>
      <c r="D505" s="4"/>
      <c r="E505" s="4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53"/>
      <c r="U505" s="53"/>
      <c r="V505" s="53"/>
    </row>
    <row r="506" spans="1:22" ht="18.75" customHeight="1" x14ac:dyDescent="0.3">
      <c r="A506" s="5"/>
      <c r="B506" s="1"/>
      <c r="C506" s="4"/>
      <c r="D506" s="4"/>
      <c r="E506" s="4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53"/>
      <c r="U506" s="53"/>
      <c r="V506" s="53"/>
    </row>
    <row r="507" spans="1:22" ht="18.75" customHeight="1" x14ac:dyDescent="0.3">
      <c r="A507" s="5"/>
      <c r="B507" s="1"/>
      <c r="C507" s="4"/>
      <c r="D507" s="4"/>
      <c r="E507" s="4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53"/>
      <c r="U507" s="53"/>
      <c r="V507" s="53"/>
    </row>
    <row r="508" spans="1:22" ht="18.75" customHeight="1" x14ac:dyDescent="0.3">
      <c r="A508" s="5"/>
      <c r="B508" s="1"/>
      <c r="C508" s="4"/>
      <c r="D508" s="4"/>
      <c r="E508" s="4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53"/>
      <c r="U508" s="53"/>
      <c r="V508" s="53"/>
    </row>
    <row r="509" spans="1:22" ht="18.75" customHeight="1" x14ac:dyDescent="0.3">
      <c r="A509" s="5"/>
      <c r="B509" s="1"/>
      <c r="C509" s="4"/>
      <c r="D509" s="4"/>
      <c r="E509" s="4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53"/>
      <c r="U509" s="53"/>
      <c r="V509" s="53"/>
    </row>
    <row r="510" spans="1:22" ht="18.75" customHeight="1" x14ac:dyDescent="0.3">
      <c r="A510" s="5"/>
      <c r="B510" s="1"/>
      <c r="C510" s="4"/>
      <c r="D510" s="4"/>
      <c r="E510" s="4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53"/>
      <c r="U510" s="53"/>
      <c r="V510" s="53"/>
    </row>
    <row r="511" spans="1:22" ht="18.75" customHeight="1" x14ac:dyDescent="0.3">
      <c r="A511" s="5"/>
      <c r="B511" s="1"/>
      <c r="C511" s="4"/>
      <c r="D511" s="4"/>
      <c r="E511" s="4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53"/>
      <c r="U511" s="53"/>
      <c r="V511" s="53"/>
    </row>
    <row r="512" spans="1:22" ht="18.75" customHeight="1" x14ac:dyDescent="0.3">
      <c r="A512" s="5"/>
      <c r="B512" s="1"/>
      <c r="C512" s="4"/>
      <c r="D512" s="4"/>
      <c r="E512" s="4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53"/>
      <c r="U512" s="53"/>
      <c r="V512" s="53"/>
    </row>
    <row r="513" spans="1:22" ht="18.75" customHeight="1" x14ac:dyDescent="0.3">
      <c r="A513" s="5"/>
      <c r="B513" s="1"/>
      <c r="C513" s="4"/>
      <c r="D513" s="4"/>
      <c r="E513" s="4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53"/>
      <c r="U513" s="53"/>
      <c r="V513" s="53"/>
    </row>
    <row r="514" spans="1:22" ht="18.75" customHeight="1" x14ac:dyDescent="0.3">
      <c r="A514" s="5"/>
      <c r="B514" s="1"/>
      <c r="C514" s="4"/>
      <c r="D514" s="4"/>
      <c r="E514" s="4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53"/>
      <c r="U514" s="53"/>
      <c r="V514" s="53"/>
    </row>
    <row r="515" spans="1:22" ht="18.75" customHeight="1" x14ac:dyDescent="0.3">
      <c r="A515" s="5"/>
      <c r="B515" s="1"/>
      <c r="C515" s="4"/>
      <c r="D515" s="4"/>
      <c r="E515" s="4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53"/>
      <c r="U515" s="53"/>
      <c r="V515" s="53"/>
    </row>
    <row r="516" spans="1:22" ht="18.75" customHeight="1" x14ac:dyDescent="0.3">
      <c r="A516" s="5"/>
      <c r="B516" s="1"/>
      <c r="C516" s="4"/>
      <c r="D516" s="4"/>
      <c r="E516" s="4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53"/>
      <c r="U516" s="53"/>
      <c r="V516" s="53"/>
    </row>
    <row r="517" spans="1:22" ht="18.75" customHeight="1" x14ac:dyDescent="0.3">
      <c r="A517" s="5"/>
      <c r="B517" s="1"/>
      <c r="C517" s="4"/>
      <c r="D517" s="4"/>
      <c r="E517" s="4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53"/>
      <c r="U517" s="53"/>
      <c r="V517" s="53"/>
    </row>
    <row r="518" spans="1:22" ht="18.75" customHeight="1" x14ac:dyDescent="0.3">
      <c r="A518" s="5"/>
      <c r="B518" s="1"/>
      <c r="C518" s="4"/>
      <c r="D518" s="4"/>
      <c r="E518" s="4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53"/>
      <c r="U518" s="53"/>
      <c r="V518" s="53"/>
    </row>
    <row r="519" spans="1:22" ht="18.75" customHeight="1" x14ac:dyDescent="0.3">
      <c r="A519" s="5"/>
      <c r="B519" s="1"/>
      <c r="C519" s="4"/>
      <c r="D519" s="4"/>
      <c r="E519" s="4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53"/>
      <c r="U519" s="53"/>
      <c r="V519" s="53"/>
    </row>
    <row r="520" spans="1:22" ht="18.75" customHeight="1" x14ac:dyDescent="0.3">
      <c r="A520" s="5"/>
      <c r="B520" s="1"/>
      <c r="C520" s="4"/>
      <c r="D520" s="4"/>
      <c r="E520" s="4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53"/>
      <c r="U520" s="53"/>
      <c r="V520" s="53"/>
    </row>
    <row r="521" spans="1:22" ht="18.75" customHeight="1" x14ac:dyDescent="0.3">
      <c r="A521" s="5"/>
      <c r="B521" s="1"/>
      <c r="C521" s="4"/>
      <c r="D521" s="4"/>
      <c r="E521" s="4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53"/>
      <c r="U521" s="53"/>
      <c r="V521" s="53"/>
    </row>
    <row r="522" spans="1:22" ht="18.75" customHeight="1" x14ac:dyDescent="0.3">
      <c r="A522" s="5"/>
      <c r="B522" s="1"/>
      <c r="C522" s="4"/>
      <c r="D522" s="4"/>
      <c r="E522" s="4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53"/>
      <c r="U522" s="53"/>
      <c r="V522" s="53"/>
    </row>
    <row r="523" spans="1:22" ht="18.75" customHeight="1" x14ac:dyDescent="0.3">
      <c r="A523" s="5"/>
      <c r="B523" s="1"/>
      <c r="C523" s="4"/>
      <c r="D523" s="4"/>
      <c r="E523" s="4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53"/>
      <c r="U523" s="53"/>
      <c r="V523" s="53"/>
    </row>
    <row r="524" spans="1:22" ht="18.75" customHeight="1" x14ac:dyDescent="0.3">
      <c r="A524" s="5"/>
      <c r="B524" s="1"/>
      <c r="C524" s="4"/>
      <c r="D524" s="4"/>
      <c r="E524" s="4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53"/>
      <c r="U524" s="53"/>
      <c r="V524" s="53"/>
    </row>
    <row r="525" spans="1:22" ht="18.75" customHeight="1" x14ac:dyDescent="0.3">
      <c r="A525" s="5"/>
      <c r="B525" s="1"/>
      <c r="C525" s="4"/>
      <c r="D525" s="4"/>
      <c r="E525" s="4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53"/>
      <c r="U525" s="53"/>
      <c r="V525" s="53"/>
    </row>
    <row r="526" spans="1:22" ht="18.75" customHeight="1" x14ac:dyDescent="0.3">
      <c r="A526" s="5"/>
      <c r="B526" s="1"/>
      <c r="C526" s="4"/>
      <c r="D526" s="4"/>
      <c r="E526" s="4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53"/>
      <c r="U526" s="53"/>
      <c r="V526" s="53"/>
    </row>
    <row r="527" spans="1:22" ht="18.75" customHeight="1" x14ac:dyDescent="0.3">
      <c r="A527" s="5"/>
      <c r="B527" s="1"/>
      <c r="C527" s="4"/>
      <c r="D527" s="4"/>
      <c r="E527" s="4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53"/>
      <c r="U527" s="53"/>
      <c r="V527" s="53"/>
    </row>
    <row r="528" spans="1:22" ht="18.75" customHeight="1" x14ac:dyDescent="0.3">
      <c r="A528" s="5"/>
      <c r="B528" s="1"/>
      <c r="C528" s="4"/>
      <c r="D528" s="4"/>
      <c r="E528" s="4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53"/>
      <c r="U528" s="53"/>
      <c r="V528" s="53"/>
    </row>
    <row r="529" spans="1:22" ht="18.75" customHeight="1" x14ac:dyDescent="0.3">
      <c r="A529" s="5"/>
      <c r="B529" s="1"/>
      <c r="C529" s="4"/>
      <c r="D529" s="4"/>
      <c r="E529" s="4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53"/>
      <c r="U529" s="53"/>
      <c r="V529" s="53"/>
    </row>
    <row r="530" spans="1:22" ht="18.75" customHeight="1" x14ac:dyDescent="0.3">
      <c r="A530" s="5"/>
      <c r="B530" s="1"/>
      <c r="C530" s="4"/>
      <c r="D530" s="4"/>
      <c r="E530" s="4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53"/>
      <c r="U530" s="53"/>
      <c r="V530" s="53"/>
    </row>
    <row r="531" spans="1:22" ht="18.75" customHeight="1" x14ac:dyDescent="0.3">
      <c r="A531" s="5"/>
      <c r="B531" s="1"/>
      <c r="C531" s="4"/>
      <c r="D531" s="4"/>
      <c r="E531" s="4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53"/>
      <c r="U531" s="53"/>
      <c r="V531" s="53"/>
    </row>
    <row r="532" spans="1:22" ht="18.75" customHeight="1" x14ac:dyDescent="0.3">
      <c r="A532" s="5"/>
      <c r="B532" s="1"/>
      <c r="C532" s="4"/>
      <c r="D532" s="4"/>
      <c r="E532" s="4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53"/>
      <c r="U532" s="53"/>
      <c r="V532" s="53"/>
    </row>
    <row r="533" spans="1:22" ht="18.75" customHeight="1" x14ac:dyDescent="0.3">
      <c r="A533" s="5"/>
      <c r="B533" s="1"/>
      <c r="C533" s="4"/>
      <c r="D533" s="4"/>
      <c r="E533" s="4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53"/>
      <c r="U533" s="53"/>
      <c r="V533" s="53"/>
    </row>
    <row r="534" spans="1:22" ht="18.75" customHeight="1" x14ac:dyDescent="0.3">
      <c r="A534" s="5"/>
      <c r="B534" s="1"/>
      <c r="C534" s="4"/>
      <c r="D534" s="4"/>
      <c r="E534" s="4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53"/>
      <c r="U534" s="53"/>
      <c r="V534" s="53"/>
    </row>
    <row r="535" spans="1:22" ht="18.75" customHeight="1" x14ac:dyDescent="0.3">
      <c r="A535" s="5"/>
      <c r="B535" s="1"/>
      <c r="C535" s="4"/>
      <c r="D535" s="4"/>
      <c r="E535" s="4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53"/>
      <c r="U535" s="53"/>
      <c r="V535" s="53"/>
    </row>
    <row r="536" spans="1:22" ht="18.75" customHeight="1" x14ac:dyDescent="0.3">
      <c r="A536" s="5"/>
      <c r="B536" s="1"/>
      <c r="C536" s="4"/>
      <c r="D536" s="4"/>
      <c r="E536" s="4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53"/>
      <c r="U536" s="53"/>
      <c r="V536" s="53"/>
    </row>
    <row r="537" spans="1:22" ht="18.75" customHeight="1" x14ac:dyDescent="0.3">
      <c r="A537" s="5"/>
      <c r="B537" s="1"/>
      <c r="C537" s="4"/>
      <c r="D537" s="4"/>
      <c r="E537" s="4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53"/>
      <c r="U537" s="53"/>
      <c r="V537" s="53"/>
    </row>
    <row r="538" spans="1:22" ht="18.75" customHeight="1" x14ac:dyDescent="0.3">
      <c r="A538" s="5"/>
      <c r="B538" s="1"/>
      <c r="C538" s="4"/>
      <c r="D538" s="4"/>
      <c r="E538" s="4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53"/>
      <c r="U538" s="53"/>
      <c r="V538" s="53"/>
    </row>
    <row r="539" spans="1:22" ht="18.75" customHeight="1" x14ac:dyDescent="0.3">
      <c r="A539" s="5"/>
      <c r="B539" s="1"/>
      <c r="C539" s="4"/>
      <c r="D539" s="4"/>
      <c r="E539" s="4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53"/>
      <c r="U539" s="53"/>
      <c r="V539" s="53"/>
    </row>
    <row r="540" spans="1:22" ht="18.75" customHeight="1" x14ac:dyDescent="0.3">
      <c r="A540" s="5"/>
      <c r="B540" s="1"/>
      <c r="C540" s="4"/>
      <c r="D540" s="4"/>
      <c r="E540" s="4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53"/>
      <c r="U540" s="53"/>
      <c r="V540" s="53"/>
    </row>
    <row r="541" spans="1:22" ht="18.75" customHeight="1" x14ac:dyDescent="0.3">
      <c r="A541" s="5"/>
      <c r="B541" s="1"/>
      <c r="C541" s="4"/>
      <c r="D541" s="4"/>
      <c r="E541" s="4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53"/>
      <c r="U541" s="53"/>
      <c r="V541" s="53"/>
    </row>
    <row r="542" spans="1:22" ht="18.75" customHeight="1" x14ac:dyDescent="0.3">
      <c r="A542" s="5"/>
      <c r="B542" s="1"/>
      <c r="C542" s="4"/>
      <c r="D542" s="4"/>
      <c r="E542" s="4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53"/>
      <c r="U542" s="53"/>
      <c r="V542" s="53"/>
    </row>
    <row r="543" spans="1:22" ht="18.75" customHeight="1" x14ac:dyDescent="0.3">
      <c r="A543" s="5"/>
      <c r="B543" s="1"/>
      <c r="C543" s="4"/>
      <c r="D543" s="4"/>
      <c r="E543" s="4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53"/>
      <c r="U543" s="53"/>
      <c r="V543" s="53"/>
    </row>
    <row r="544" spans="1:22" ht="18.75" customHeight="1" x14ac:dyDescent="0.3">
      <c r="A544" s="5"/>
      <c r="B544" s="1"/>
      <c r="C544" s="4"/>
      <c r="D544" s="4"/>
      <c r="E544" s="4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53"/>
      <c r="U544" s="53"/>
      <c r="V544" s="53"/>
    </row>
    <row r="545" spans="1:22" ht="18.75" customHeight="1" x14ac:dyDescent="0.3">
      <c r="A545" s="5"/>
      <c r="B545" s="1"/>
      <c r="C545" s="4"/>
      <c r="D545" s="4"/>
      <c r="E545" s="4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53"/>
      <c r="U545" s="53"/>
      <c r="V545" s="53"/>
    </row>
    <row r="546" spans="1:22" ht="18.75" customHeight="1" x14ac:dyDescent="0.3">
      <c r="A546" s="5"/>
      <c r="B546" s="1"/>
      <c r="C546" s="4"/>
      <c r="D546" s="4"/>
      <c r="E546" s="4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53"/>
      <c r="U546" s="53"/>
      <c r="V546" s="53"/>
    </row>
    <row r="547" spans="1:22" ht="18.75" customHeight="1" x14ac:dyDescent="0.3">
      <c r="A547" s="5"/>
      <c r="B547" s="1"/>
      <c r="C547" s="4"/>
      <c r="D547" s="4"/>
      <c r="E547" s="4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53"/>
      <c r="U547" s="53"/>
      <c r="V547" s="53"/>
    </row>
    <row r="548" spans="1:22" ht="18.75" customHeight="1" x14ac:dyDescent="0.3">
      <c r="A548" s="5"/>
      <c r="B548" s="1"/>
      <c r="C548" s="4"/>
      <c r="D548" s="4"/>
      <c r="E548" s="4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53"/>
      <c r="U548" s="53"/>
      <c r="V548" s="53"/>
    </row>
    <row r="549" spans="1:22" ht="18.75" customHeight="1" x14ac:dyDescent="0.3">
      <c r="A549" s="5"/>
      <c r="B549" s="1"/>
      <c r="C549" s="4"/>
      <c r="D549" s="4"/>
      <c r="E549" s="4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53"/>
      <c r="U549" s="53"/>
      <c r="V549" s="53"/>
    </row>
    <row r="550" spans="1:22" ht="18.75" customHeight="1" x14ac:dyDescent="0.3">
      <c r="A550" s="5"/>
      <c r="B550" s="1"/>
      <c r="C550" s="4"/>
      <c r="D550" s="4"/>
      <c r="E550" s="4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53"/>
      <c r="U550" s="53"/>
      <c r="V550" s="53"/>
    </row>
    <row r="551" spans="1:22" ht="18.75" customHeight="1" x14ac:dyDescent="0.3">
      <c r="A551" s="5"/>
      <c r="B551" s="1"/>
      <c r="C551" s="4"/>
      <c r="D551" s="4"/>
      <c r="E551" s="4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53"/>
      <c r="U551" s="53"/>
      <c r="V551" s="53"/>
    </row>
    <row r="552" spans="1:22" ht="18.75" customHeight="1" x14ac:dyDescent="0.3">
      <c r="A552" s="5"/>
      <c r="B552" s="1"/>
      <c r="C552" s="4"/>
      <c r="D552" s="4"/>
      <c r="E552" s="4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53"/>
      <c r="U552" s="53"/>
      <c r="V552" s="53"/>
    </row>
    <row r="553" spans="1:22" ht="18.75" customHeight="1" x14ac:dyDescent="0.3">
      <c r="A553" s="5"/>
      <c r="B553" s="1"/>
      <c r="C553" s="4"/>
      <c r="D553" s="4"/>
      <c r="E553" s="4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53"/>
      <c r="U553" s="53"/>
      <c r="V553" s="53"/>
    </row>
    <row r="554" spans="1:22" ht="18.75" customHeight="1" x14ac:dyDescent="0.3">
      <c r="A554" s="5"/>
      <c r="B554" s="1"/>
      <c r="C554" s="4"/>
      <c r="D554" s="4"/>
      <c r="E554" s="4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53"/>
      <c r="U554" s="53"/>
      <c r="V554" s="53"/>
    </row>
    <row r="555" spans="1:22" ht="18.75" customHeight="1" x14ac:dyDescent="0.3">
      <c r="A555" s="5"/>
      <c r="B555" s="1"/>
      <c r="C555" s="4"/>
      <c r="D555" s="4"/>
      <c r="E555" s="4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53"/>
      <c r="U555" s="53"/>
      <c r="V555" s="53"/>
    </row>
    <row r="556" spans="1:22" ht="18.75" customHeight="1" x14ac:dyDescent="0.3">
      <c r="A556" s="5"/>
      <c r="B556" s="1"/>
      <c r="C556" s="4"/>
      <c r="D556" s="4"/>
      <c r="E556" s="4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53"/>
      <c r="U556" s="53"/>
      <c r="V556" s="53"/>
    </row>
    <row r="557" spans="1:22" ht="18.75" customHeight="1" x14ac:dyDescent="0.3">
      <c r="A557" s="5"/>
      <c r="B557" s="1"/>
      <c r="C557" s="4"/>
      <c r="D557" s="4"/>
      <c r="E557" s="4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53"/>
      <c r="U557" s="53"/>
      <c r="V557" s="53"/>
    </row>
    <row r="558" spans="1:22" ht="18.75" customHeight="1" x14ac:dyDescent="0.3">
      <c r="A558" s="5"/>
      <c r="B558" s="1"/>
      <c r="C558" s="4"/>
      <c r="D558" s="4"/>
      <c r="E558" s="4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53"/>
      <c r="U558" s="53"/>
      <c r="V558" s="53"/>
    </row>
    <row r="559" spans="1:22" ht="18.75" customHeight="1" x14ac:dyDescent="0.3">
      <c r="A559" s="5"/>
      <c r="B559" s="1"/>
      <c r="C559" s="4"/>
      <c r="D559" s="4"/>
      <c r="E559" s="4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53"/>
      <c r="U559" s="53"/>
      <c r="V559" s="53"/>
    </row>
    <row r="560" spans="1:22" ht="18.75" customHeight="1" x14ac:dyDescent="0.3">
      <c r="A560" s="5"/>
      <c r="B560" s="1"/>
      <c r="C560" s="4"/>
      <c r="D560" s="4"/>
      <c r="E560" s="4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53"/>
      <c r="U560" s="53"/>
      <c r="V560" s="53"/>
    </row>
    <row r="561" spans="1:22" ht="18.75" customHeight="1" x14ac:dyDescent="0.3">
      <c r="A561" s="5"/>
      <c r="B561" s="1"/>
      <c r="C561" s="4"/>
      <c r="D561" s="4"/>
      <c r="E561" s="4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53"/>
      <c r="U561" s="53"/>
      <c r="V561" s="53"/>
    </row>
    <row r="562" spans="1:22" ht="18.75" customHeight="1" x14ac:dyDescent="0.3">
      <c r="A562" s="5"/>
      <c r="B562" s="1"/>
      <c r="C562" s="4"/>
      <c r="D562" s="4"/>
      <c r="E562" s="4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53"/>
      <c r="U562" s="53"/>
      <c r="V562" s="53"/>
    </row>
    <row r="563" spans="1:22" ht="18.75" customHeight="1" x14ac:dyDescent="0.3">
      <c r="A563" s="5"/>
      <c r="B563" s="1"/>
      <c r="C563" s="4"/>
      <c r="D563" s="4"/>
      <c r="E563" s="4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53"/>
      <c r="U563" s="53"/>
      <c r="V563" s="53"/>
    </row>
    <row r="564" spans="1:22" ht="18.75" customHeight="1" x14ac:dyDescent="0.3">
      <c r="A564" s="5"/>
      <c r="B564" s="1"/>
      <c r="C564" s="4"/>
      <c r="D564" s="4"/>
      <c r="E564" s="4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53"/>
      <c r="U564" s="53"/>
      <c r="V564" s="53"/>
    </row>
    <row r="565" spans="1:22" ht="18.75" customHeight="1" x14ac:dyDescent="0.3">
      <c r="A565" s="5"/>
      <c r="B565" s="1"/>
      <c r="C565" s="4"/>
      <c r="D565" s="4"/>
      <c r="E565" s="4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53"/>
      <c r="U565" s="53"/>
      <c r="V565" s="53"/>
    </row>
    <row r="566" spans="1:22" ht="18.75" customHeight="1" x14ac:dyDescent="0.3">
      <c r="A566" s="5"/>
      <c r="B566" s="1"/>
      <c r="C566" s="4"/>
      <c r="D566" s="4"/>
      <c r="E566" s="4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53"/>
      <c r="U566" s="53"/>
      <c r="V566" s="53"/>
    </row>
    <row r="567" spans="1:22" ht="18.75" customHeight="1" x14ac:dyDescent="0.3">
      <c r="A567" s="5"/>
      <c r="B567" s="1"/>
      <c r="C567" s="4"/>
      <c r="D567" s="4"/>
      <c r="E567" s="4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53"/>
      <c r="U567" s="53"/>
      <c r="V567" s="53"/>
    </row>
    <row r="568" spans="1:22" ht="18.75" customHeight="1" x14ac:dyDescent="0.3">
      <c r="A568" s="5"/>
      <c r="B568" s="1"/>
      <c r="C568" s="4"/>
      <c r="D568" s="4"/>
      <c r="E568" s="4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53"/>
      <c r="U568" s="53"/>
      <c r="V568" s="53"/>
    </row>
    <row r="569" spans="1:22" ht="18.75" customHeight="1" x14ac:dyDescent="0.3">
      <c r="A569" s="5"/>
      <c r="B569" s="1"/>
      <c r="C569" s="4"/>
      <c r="D569" s="4"/>
      <c r="E569" s="4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53"/>
      <c r="U569" s="53"/>
      <c r="V569" s="53"/>
    </row>
    <row r="570" spans="1:22" ht="18.75" customHeight="1" x14ac:dyDescent="0.3">
      <c r="A570" s="5"/>
      <c r="B570" s="1"/>
      <c r="C570" s="4"/>
      <c r="D570" s="4"/>
      <c r="E570" s="4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53"/>
      <c r="U570" s="53"/>
      <c r="V570" s="53"/>
    </row>
    <row r="571" spans="1:22" ht="18.75" customHeight="1" x14ac:dyDescent="0.3">
      <c r="A571" s="5"/>
      <c r="B571" s="1"/>
      <c r="C571" s="4"/>
      <c r="D571" s="4"/>
      <c r="E571" s="4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53"/>
      <c r="U571" s="53"/>
      <c r="V571" s="53"/>
    </row>
    <row r="572" spans="1:22" ht="18.75" customHeight="1" x14ac:dyDescent="0.3">
      <c r="A572" s="5"/>
      <c r="B572" s="1"/>
      <c r="C572" s="4"/>
      <c r="D572" s="4"/>
      <c r="E572" s="4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53"/>
      <c r="U572" s="53"/>
      <c r="V572" s="53"/>
    </row>
    <row r="573" spans="1:22" ht="18.75" customHeight="1" x14ac:dyDescent="0.3">
      <c r="A573" s="5"/>
      <c r="B573" s="1"/>
      <c r="C573" s="4"/>
      <c r="D573" s="4"/>
      <c r="E573" s="4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53"/>
      <c r="U573" s="53"/>
      <c r="V573" s="53"/>
    </row>
    <row r="574" spans="1:22" ht="18.75" customHeight="1" x14ac:dyDescent="0.3">
      <c r="A574" s="5"/>
      <c r="B574" s="1"/>
      <c r="C574" s="4"/>
      <c r="D574" s="4"/>
      <c r="E574" s="4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53"/>
      <c r="U574" s="53"/>
      <c r="V574" s="53"/>
    </row>
    <row r="575" spans="1:22" ht="18.75" customHeight="1" x14ac:dyDescent="0.3">
      <c r="A575" s="5"/>
      <c r="B575" s="1"/>
      <c r="C575" s="4"/>
      <c r="D575" s="4"/>
      <c r="E575" s="4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53"/>
      <c r="U575" s="53"/>
      <c r="V575" s="53"/>
    </row>
    <row r="576" spans="1:22" ht="18.75" customHeight="1" x14ac:dyDescent="0.3">
      <c r="A576" s="5"/>
      <c r="B576" s="1"/>
      <c r="C576" s="4"/>
      <c r="D576" s="4"/>
      <c r="E576" s="4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53"/>
      <c r="U576" s="53"/>
      <c r="V576" s="53"/>
    </row>
    <row r="577" spans="1:22" ht="18.75" customHeight="1" x14ac:dyDescent="0.3">
      <c r="A577" s="5"/>
      <c r="B577" s="1"/>
      <c r="C577" s="4"/>
      <c r="D577" s="4"/>
      <c r="E577" s="4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53"/>
      <c r="U577" s="53"/>
      <c r="V577" s="53"/>
    </row>
    <row r="578" spans="1:22" ht="18.75" customHeight="1" x14ac:dyDescent="0.3">
      <c r="A578" s="5"/>
      <c r="B578" s="1"/>
      <c r="C578" s="4"/>
      <c r="D578" s="4"/>
      <c r="E578" s="4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53"/>
      <c r="U578" s="53"/>
      <c r="V578" s="53"/>
    </row>
    <row r="579" spans="1:22" ht="18.75" customHeight="1" x14ac:dyDescent="0.3">
      <c r="A579" s="5"/>
      <c r="B579" s="1"/>
      <c r="C579" s="4"/>
      <c r="D579" s="4"/>
      <c r="E579" s="4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53"/>
      <c r="U579" s="53"/>
      <c r="V579" s="53"/>
    </row>
    <row r="580" spans="1:22" ht="18.75" customHeight="1" x14ac:dyDescent="0.3">
      <c r="A580" s="5"/>
      <c r="B580" s="1"/>
      <c r="C580" s="4"/>
      <c r="D580" s="4"/>
      <c r="E580" s="4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53"/>
      <c r="U580" s="53"/>
      <c r="V580" s="53"/>
    </row>
    <row r="581" spans="1:22" ht="18.75" customHeight="1" x14ac:dyDescent="0.3">
      <c r="A581" s="5"/>
      <c r="B581" s="1"/>
      <c r="C581" s="4"/>
      <c r="D581" s="4"/>
      <c r="E581" s="4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53"/>
      <c r="U581" s="53"/>
      <c r="V581" s="53"/>
    </row>
    <row r="582" spans="1:22" ht="18.75" customHeight="1" x14ac:dyDescent="0.3">
      <c r="A582" s="5"/>
      <c r="B582" s="1"/>
      <c r="C582" s="4"/>
      <c r="D582" s="4"/>
      <c r="E582" s="4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53"/>
      <c r="U582" s="53"/>
      <c r="V582" s="53"/>
    </row>
    <row r="583" spans="1:22" ht="18.75" customHeight="1" x14ac:dyDescent="0.3">
      <c r="A583" s="5"/>
      <c r="B583" s="1"/>
      <c r="C583" s="4"/>
      <c r="D583" s="4"/>
      <c r="E583" s="4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53"/>
      <c r="U583" s="53"/>
      <c r="V583" s="53"/>
    </row>
    <row r="584" spans="1:22" ht="18.75" customHeight="1" x14ac:dyDescent="0.3">
      <c r="A584" s="5"/>
      <c r="B584" s="1"/>
      <c r="C584" s="4"/>
      <c r="D584" s="4"/>
      <c r="E584" s="4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53"/>
      <c r="U584" s="53"/>
      <c r="V584" s="53"/>
    </row>
    <row r="585" spans="1:22" ht="18.75" customHeight="1" x14ac:dyDescent="0.3">
      <c r="A585" s="5"/>
      <c r="B585" s="1"/>
      <c r="C585" s="4"/>
      <c r="D585" s="4"/>
      <c r="E585" s="4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53"/>
      <c r="U585" s="53"/>
      <c r="V585" s="53"/>
    </row>
    <row r="586" spans="1:22" ht="18.75" customHeight="1" x14ac:dyDescent="0.3">
      <c r="A586" s="5"/>
      <c r="B586" s="1"/>
      <c r="C586" s="4"/>
      <c r="D586" s="4"/>
      <c r="E586" s="4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53"/>
      <c r="U586" s="53"/>
      <c r="V586" s="53"/>
    </row>
    <row r="587" spans="1:22" ht="18.75" customHeight="1" x14ac:dyDescent="0.3">
      <c r="A587" s="5"/>
      <c r="B587" s="1"/>
      <c r="C587" s="4"/>
      <c r="D587" s="4"/>
      <c r="E587" s="4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53"/>
      <c r="U587" s="53"/>
      <c r="V587" s="53"/>
    </row>
    <row r="588" spans="1:22" ht="18.75" customHeight="1" x14ac:dyDescent="0.3">
      <c r="A588" s="5"/>
      <c r="B588" s="1"/>
      <c r="C588" s="4"/>
      <c r="D588" s="4"/>
      <c r="E588" s="4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53"/>
      <c r="U588" s="53"/>
      <c r="V588" s="53"/>
    </row>
    <row r="589" spans="1:22" ht="18.75" customHeight="1" x14ac:dyDescent="0.3">
      <c r="A589" s="5"/>
      <c r="B589" s="1"/>
      <c r="C589" s="4"/>
      <c r="D589" s="4"/>
      <c r="E589" s="4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53"/>
      <c r="U589" s="53"/>
      <c r="V589" s="53"/>
    </row>
    <row r="590" spans="1:22" ht="18.75" customHeight="1" x14ac:dyDescent="0.3">
      <c r="A590" s="5"/>
      <c r="B590" s="1"/>
      <c r="C590" s="4"/>
      <c r="D590" s="4"/>
      <c r="E590" s="4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53"/>
      <c r="U590" s="53"/>
      <c r="V590" s="53"/>
    </row>
    <row r="591" spans="1:22" ht="18.75" customHeight="1" x14ac:dyDescent="0.3">
      <c r="A591" s="5"/>
      <c r="B591" s="1"/>
      <c r="C591" s="4"/>
      <c r="D591" s="4"/>
      <c r="E591" s="4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53"/>
      <c r="U591" s="53"/>
      <c r="V591" s="53"/>
    </row>
    <row r="592" spans="1:22" ht="18.75" customHeight="1" x14ac:dyDescent="0.3">
      <c r="A592" s="5"/>
      <c r="B592" s="1"/>
      <c r="C592" s="4"/>
      <c r="D592" s="4"/>
      <c r="E592" s="4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53"/>
      <c r="U592" s="53"/>
      <c r="V592" s="53"/>
    </row>
    <row r="593" spans="1:22" ht="18.75" customHeight="1" x14ac:dyDescent="0.3">
      <c r="A593" s="5"/>
      <c r="B593" s="1"/>
      <c r="C593" s="4"/>
      <c r="D593" s="4"/>
      <c r="E593" s="4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53"/>
      <c r="U593" s="53"/>
      <c r="V593" s="53"/>
    </row>
    <row r="594" spans="1:22" ht="18.75" customHeight="1" x14ac:dyDescent="0.3">
      <c r="A594" s="5"/>
      <c r="B594" s="1"/>
      <c r="C594" s="4"/>
      <c r="D594" s="4"/>
      <c r="E594" s="4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53"/>
      <c r="U594" s="53"/>
      <c r="V594" s="53"/>
    </row>
    <row r="595" spans="1:22" ht="18.75" customHeight="1" x14ac:dyDescent="0.3">
      <c r="A595" s="5"/>
      <c r="B595" s="1"/>
      <c r="C595" s="4"/>
      <c r="D595" s="4"/>
      <c r="E595" s="4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53"/>
      <c r="U595" s="53"/>
      <c r="V595" s="53"/>
    </row>
    <row r="596" spans="1:22" ht="18.75" customHeight="1" x14ac:dyDescent="0.3">
      <c r="A596" s="5"/>
      <c r="B596" s="1"/>
      <c r="C596" s="4"/>
      <c r="D596" s="4"/>
      <c r="E596" s="4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53"/>
      <c r="U596" s="53"/>
      <c r="V596" s="53"/>
    </row>
    <row r="597" spans="1:22" ht="18.75" customHeight="1" x14ac:dyDescent="0.3">
      <c r="A597" s="5"/>
      <c r="B597" s="1"/>
      <c r="C597" s="4"/>
      <c r="D597" s="4"/>
      <c r="E597" s="4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53"/>
      <c r="U597" s="53"/>
      <c r="V597" s="53"/>
    </row>
    <row r="598" spans="1:22" ht="18.75" customHeight="1" x14ac:dyDescent="0.3">
      <c r="A598" s="5"/>
      <c r="B598" s="1"/>
      <c r="C598" s="4"/>
      <c r="D598" s="4"/>
      <c r="E598" s="4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53"/>
      <c r="U598" s="53"/>
      <c r="V598" s="53"/>
    </row>
    <row r="599" spans="1:22" ht="18.75" customHeight="1" x14ac:dyDescent="0.3">
      <c r="A599" s="5"/>
      <c r="B599" s="1"/>
      <c r="C599" s="4"/>
      <c r="D599" s="4"/>
      <c r="E599" s="4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53"/>
      <c r="U599" s="53"/>
      <c r="V599" s="53"/>
    </row>
    <row r="600" spans="1:22" ht="18.75" customHeight="1" x14ac:dyDescent="0.3">
      <c r="A600" s="5"/>
      <c r="B600" s="1"/>
      <c r="C600" s="4"/>
      <c r="D600" s="4"/>
      <c r="E600" s="4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53"/>
      <c r="U600" s="53"/>
      <c r="V600" s="53"/>
    </row>
    <row r="601" spans="1:22" ht="18.75" customHeight="1" x14ac:dyDescent="0.3">
      <c r="A601" s="5"/>
      <c r="B601" s="1"/>
      <c r="C601" s="4"/>
      <c r="D601" s="4"/>
      <c r="E601" s="4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53"/>
      <c r="U601" s="53"/>
      <c r="V601" s="53"/>
    </row>
    <row r="602" spans="1:22" ht="18.75" customHeight="1" x14ac:dyDescent="0.3">
      <c r="A602" s="5"/>
      <c r="B602" s="1"/>
      <c r="C602" s="4"/>
      <c r="D602" s="4"/>
      <c r="E602" s="4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53"/>
      <c r="U602" s="53"/>
      <c r="V602" s="53"/>
    </row>
    <row r="603" spans="1:22" ht="18.75" customHeight="1" x14ac:dyDescent="0.3">
      <c r="A603" s="5"/>
      <c r="B603" s="1"/>
      <c r="C603" s="4"/>
      <c r="D603" s="4"/>
      <c r="E603" s="4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53"/>
      <c r="U603" s="53"/>
      <c r="V603" s="53"/>
    </row>
    <row r="604" spans="1:22" ht="18.75" customHeight="1" x14ac:dyDescent="0.3">
      <c r="A604" s="5"/>
      <c r="B604" s="1"/>
      <c r="C604" s="4"/>
      <c r="D604" s="4"/>
      <c r="E604" s="4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53"/>
      <c r="U604" s="53"/>
      <c r="V604" s="53"/>
    </row>
    <row r="605" spans="1:22" ht="18.75" customHeight="1" x14ac:dyDescent="0.3">
      <c r="A605" s="5"/>
      <c r="B605" s="1"/>
      <c r="C605" s="4"/>
      <c r="D605" s="4"/>
      <c r="E605" s="4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53"/>
      <c r="U605" s="53"/>
      <c r="V605" s="53"/>
    </row>
    <row r="606" spans="1:22" ht="18.75" customHeight="1" x14ac:dyDescent="0.3">
      <c r="A606" s="5"/>
      <c r="B606" s="1"/>
      <c r="C606" s="4"/>
      <c r="D606" s="4"/>
      <c r="E606" s="4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53"/>
      <c r="U606" s="53"/>
      <c r="V606" s="53"/>
    </row>
    <row r="607" spans="1:22" ht="18.75" customHeight="1" x14ac:dyDescent="0.3">
      <c r="A607" s="5"/>
      <c r="B607" s="1"/>
      <c r="C607" s="4"/>
      <c r="D607" s="4"/>
      <c r="E607" s="4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53"/>
      <c r="U607" s="53"/>
      <c r="V607" s="53"/>
    </row>
    <row r="608" spans="1:22" ht="18.75" customHeight="1" x14ac:dyDescent="0.3">
      <c r="A608" s="5"/>
      <c r="B608" s="1"/>
      <c r="C608" s="4"/>
      <c r="D608" s="4"/>
      <c r="E608" s="4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53"/>
      <c r="U608" s="53"/>
      <c r="V608" s="53"/>
    </row>
    <row r="609" spans="1:22" ht="18.75" customHeight="1" x14ac:dyDescent="0.3">
      <c r="A609" s="5"/>
      <c r="B609" s="1"/>
      <c r="C609" s="4"/>
      <c r="D609" s="4"/>
      <c r="E609" s="4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53"/>
      <c r="U609" s="53"/>
      <c r="V609" s="53"/>
    </row>
    <row r="610" spans="1:22" ht="18.75" customHeight="1" x14ac:dyDescent="0.3">
      <c r="A610" s="5"/>
      <c r="B610" s="1"/>
      <c r="C610" s="4"/>
      <c r="D610" s="4"/>
      <c r="E610" s="4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53"/>
      <c r="U610" s="53"/>
      <c r="V610" s="53"/>
    </row>
    <row r="611" spans="1:22" ht="18.75" customHeight="1" x14ac:dyDescent="0.3">
      <c r="A611" s="5"/>
      <c r="B611" s="1"/>
      <c r="C611" s="4"/>
      <c r="D611" s="4"/>
      <c r="E611" s="4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53"/>
      <c r="U611" s="53"/>
      <c r="V611" s="53"/>
    </row>
    <row r="612" spans="1:22" ht="18.75" customHeight="1" x14ac:dyDescent="0.3">
      <c r="A612" s="5"/>
      <c r="B612" s="1"/>
      <c r="C612" s="4"/>
      <c r="D612" s="4"/>
      <c r="E612" s="4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53"/>
      <c r="U612" s="53"/>
      <c r="V612" s="53"/>
    </row>
    <row r="613" spans="1:22" ht="18.75" customHeight="1" x14ac:dyDescent="0.3">
      <c r="A613" s="5"/>
      <c r="B613" s="1"/>
      <c r="C613" s="4"/>
      <c r="D613" s="4"/>
      <c r="E613" s="4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53"/>
      <c r="U613" s="53"/>
      <c r="V613" s="53"/>
    </row>
    <row r="614" spans="1:22" ht="18.75" customHeight="1" x14ac:dyDescent="0.3">
      <c r="A614" s="5"/>
      <c r="B614" s="1"/>
      <c r="C614" s="4"/>
      <c r="D614" s="4"/>
      <c r="E614" s="4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53"/>
      <c r="U614" s="53"/>
      <c r="V614" s="53"/>
    </row>
    <row r="615" spans="1:22" ht="18.75" customHeight="1" x14ac:dyDescent="0.3">
      <c r="A615" s="5"/>
      <c r="B615" s="1"/>
      <c r="C615" s="4"/>
      <c r="D615" s="4"/>
      <c r="E615" s="4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53"/>
      <c r="U615" s="53"/>
      <c r="V615" s="53"/>
    </row>
    <row r="616" spans="1:22" ht="18.75" customHeight="1" x14ac:dyDescent="0.3">
      <c r="A616" s="5"/>
      <c r="B616" s="1"/>
      <c r="C616" s="4"/>
      <c r="D616" s="4"/>
      <c r="E616" s="4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53"/>
      <c r="U616" s="53"/>
      <c r="V616" s="53"/>
    </row>
    <row r="617" spans="1:22" ht="18.75" customHeight="1" x14ac:dyDescent="0.3">
      <c r="A617" s="5"/>
      <c r="B617" s="1"/>
      <c r="C617" s="4"/>
      <c r="D617" s="4"/>
      <c r="E617" s="4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53"/>
      <c r="U617" s="53"/>
      <c r="V617" s="53"/>
    </row>
    <row r="618" spans="1:22" ht="18.75" customHeight="1" x14ac:dyDescent="0.3">
      <c r="A618" s="5"/>
      <c r="B618" s="1"/>
      <c r="C618" s="4"/>
      <c r="D618" s="4"/>
      <c r="E618" s="4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53"/>
      <c r="U618" s="53"/>
      <c r="V618" s="53"/>
    </row>
    <row r="619" spans="1:22" ht="18.75" customHeight="1" x14ac:dyDescent="0.3">
      <c r="A619" s="5"/>
      <c r="B619" s="1"/>
      <c r="C619" s="4"/>
      <c r="D619" s="4"/>
      <c r="E619" s="4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53"/>
      <c r="U619" s="53"/>
      <c r="V619" s="53"/>
    </row>
    <row r="620" spans="1:22" ht="18.75" customHeight="1" x14ac:dyDescent="0.3">
      <c r="A620" s="5"/>
      <c r="B620" s="1"/>
      <c r="C620" s="4"/>
      <c r="D620" s="4"/>
      <c r="E620" s="4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53"/>
      <c r="U620" s="53"/>
      <c r="V620" s="53"/>
    </row>
    <row r="621" spans="1:22" ht="18.75" customHeight="1" x14ac:dyDescent="0.3">
      <c r="A621" s="5"/>
      <c r="B621" s="1"/>
      <c r="C621" s="4"/>
      <c r="D621" s="4"/>
      <c r="E621" s="4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53"/>
      <c r="U621" s="53"/>
      <c r="V621" s="53"/>
    </row>
    <row r="622" spans="1:22" ht="18.75" customHeight="1" x14ac:dyDescent="0.3">
      <c r="A622" s="5"/>
      <c r="B622" s="1"/>
      <c r="C622" s="4"/>
      <c r="D622" s="4"/>
      <c r="E622" s="4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53"/>
      <c r="U622" s="53"/>
      <c r="V622" s="53"/>
    </row>
    <row r="623" spans="1:22" ht="18.75" customHeight="1" x14ac:dyDescent="0.3">
      <c r="A623" s="5"/>
      <c r="B623" s="1"/>
      <c r="C623" s="4"/>
      <c r="D623" s="4"/>
      <c r="E623" s="4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53"/>
      <c r="U623" s="53"/>
      <c r="V623" s="53"/>
    </row>
    <row r="624" spans="1:22" ht="18.75" customHeight="1" x14ac:dyDescent="0.3">
      <c r="A624" s="5"/>
      <c r="B624" s="1"/>
      <c r="C624" s="4"/>
      <c r="D624" s="4"/>
      <c r="E624" s="4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53"/>
      <c r="U624" s="53"/>
      <c r="V624" s="53"/>
    </row>
    <row r="625" spans="1:22" ht="18.75" customHeight="1" x14ac:dyDescent="0.3">
      <c r="A625" s="5"/>
      <c r="B625" s="1"/>
      <c r="C625" s="4"/>
      <c r="D625" s="4"/>
      <c r="E625" s="4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53"/>
      <c r="U625" s="53"/>
      <c r="V625" s="53"/>
    </row>
    <row r="626" spans="1:22" ht="18.75" customHeight="1" x14ac:dyDescent="0.3">
      <c r="A626" s="5"/>
      <c r="B626" s="1"/>
      <c r="C626" s="4"/>
      <c r="D626" s="4"/>
      <c r="E626" s="4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53"/>
      <c r="U626" s="53"/>
      <c r="V626" s="53"/>
    </row>
    <row r="627" spans="1:22" ht="18.75" customHeight="1" x14ac:dyDescent="0.3">
      <c r="A627" s="5"/>
      <c r="B627" s="1"/>
      <c r="C627" s="4"/>
      <c r="D627" s="4"/>
      <c r="E627" s="4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53"/>
      <c r="U627" s="53"/>
      <c r="V627" s="53"/>
    </row>
    <row r="628" spans="1:22" ht="18.75" customHeight="1" x14ac:dyDescent="0.3">
      <c r="A628" s="5"/>
      <c r="B628" s="1"/>
      <c r="C628" s="4"/>
      <c r="D628" s="4"/>
      <c r="E628" s="4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53"/>
      <c r="U628" s="53"/>
      <c r="V628" s="53"/>
    </row>
    <row r="629" spans="1:22" ht="18.75" customHeight="1" x14ac:dyDescent="0.3">
      <c r="A629" s="5"/>
      <c r="B629" s="1"/>
      <c r="C629" s="4"/>
      <c r="D629" s="4"/>
      <c r="E629" s="4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53"/>
      <c r="U629" s="53"/>
      <c r="V629" s="53"/>
    </row>
    <row r="630" spans="1:22" ht="18.75" customHeight="1" x14ac:dyDescent="0.3">
      <c r="A630" s="5"/>
      <c r="B630" s="1"/>
      <c r="C630" s="4"/>
      <c r="D630" s="4"/>
      <c r="E630" s="4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53"/>
      <c r="U630" s="53"/>
      <c r="V630" s="53"/>
    </row>
    <row r="631" spans="1:22" ht="18.75" customHeight="1" x14ac:dyDescent="0.3">
      <c r="A631" s="5"/>
      <c r="B631" s="1"/>
      <c r="C631" s="4"/>
      <c r="D631" s="4"/>
      <c r="E631" s="4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53"/>
      <c r="U631" s="53"/>
      <c r="V631" s="53"/>
    </row>
    <row r="632" spans="1:22" ht="18.75" customHeight="1" x14ac:dyDescent="0.3">
      <c r="A632" s="5"/>
      <c r="B632" s="1"/>
      <c r="C632" s="4"/>
      <c r="D632" s="4"/>
      <c r="E632" s="4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53"/>
      <c r="U632" s="53"/>
      <c r="V632" s="53"/>
    </row>
    <row r="633" spans="1:22" ht="18.75" customHeight="1" x14ac:dyDescent="0.3">
      <c r="A633" s="5"/>
      <c r="B633" s="1"/>
      <c r="C633" s="4"/>
      <c r="D633" s="4"/>
      <c r="E633" s="4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53"/>
      <c r="U633" s="53"/>
      <c r="V633" s="53"/>
    </row>
    <row r="634" spans="1:22" ht="18.75" customHeight="1" x14ac:dyDescent="0.3">
      <c r="A634" s="5"/>
      <c r="B634" s="1"/>
      <c r="C634" s="4"/>
      <c r="D634" s="4"/>
      <c r="E634" s="4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53"/>
      <c r="U634" s="53"/>
      <c r="V634" s="53"/>
    </row>
    <row r="635" spans="1:22" ht="18.75" customHeight="1" x14ac:dyDescent="0.3">
      <c r="A635" s="5"/>
      <c r="B635" s="1"/>
      <c r="C635" s="4"/>
      <c r="D635" s="4"/>
      <c r="E635" s="4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53"/>
      <c r="U635" s="53"/>
      <c r="V635" s="53"/>
    </row>
    <row r="636" spans="1:22" ht="18.75" customHeight="1" x14ac:dyDescent="0.3">
      <c r="A636" s="5"/>
      <c r="B636" s="1"/>
      <c r="C636" s="4"/>
      <c r="D636" s="4"/>
      <c r="E636" s="4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53"/>
      <c r="U636" s="53"/>
      <c r="V636" s="53"/>
    </row>
    <row r="637" spans="1:22" ht="18.75" customHeight="1" x14ac:dyDescent="0.3">
      <c r="A637" s="5"/>
      <c r="B637" s="1"/>
      <c r="C637" s="4"/>
      <c r="D637" s="4"/>
      <c r="E637" s="4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53"/>
      <c r="U637" s="53"/>
      <c r="V637" s="53"/>
    </row>
    <row r="638" spans="1:22" ht="18.75" customHeight="1" x14ac:dyDescent="0.3">
      <c r="A638" s="5"/>
      <c r="B638" s="1"/>
      <c r="C638" s="4"/>
      <c r="D638" s="4"/>
      <c r="E638" s="4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53"/>
      <c r="U638" s="53"/>
      <c r="V638" s="53"/>
    </row>
    <row r="639" spans="1:22" ht="18.75" customHeight="1" x14ac:dyDescent="0.3">
      <c r="A639" s="5"/>
      <c r="B639" s="1"/>
      <c r="C639" s="4"/>
      <c r="D639" s="4"/>
      <c r="E639" s="4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53"/>
      <c r="U639" s="53"/>
      <c r="V639" s="53"/>
    </row>
    <row r="640" spans="1:22" ht="18.75" customHeight="1" x14ac:dyDescent="0.3">
      <c r="A640" s="5"/>
      <c r="B640" s="1"/>
      <c r="C640" s="4"/>
      <c r="D640" s="4"/>
      <c r="E640" s="4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53"/>
      <c r="U640" s="53"/>
      <c r="V640" s="53"/>
    </row>
    <row r="641" spans="1:22" ht="18.75" customHeight="1" x14ac:dyDescent="0.3">
      <c r="A641" s="5"/>
      <c r="B641" s="1"/>
      <c r="C641" s="4"/>
      <c r="D641" s="4"/>
      <c r="E641" s="4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53"/>
      <c r="U641" s="53"/>
      <c r="V641" s="53"/>
    </row>
    <row r="642" spans="1:22" ht="18.75" customHeight="1" x14ac:dyDescent="0.3">
      <c r="A642" s="5"/>
      <c r="B642" s="1"/>
      <c r="C642" s="4"/>
      <c r="D642" s="4"/>
      <c r="E642" s="4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53"/>
      <c r="U642" s="53"/>
      <c r="V642" s="53"/>
    </row>
    <row r="643" spans="1:22" ht="18.75" customHeight="1" x14ac:dyDescent="0.3">
      <c r="A643" s="5"/>
      <c r="B643" s="1"/>
      <c r="C643" s="4"/>
      <c r="D643" s="4"/>
      <c r="E643" s="4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53"/>
      <c r="U643" s="53"/>
      <c r="V643" s="53"/>
    </row>
    <row r="644" spans="1:22" ht="18.75" customHeight="1" x14ac:dyDescent="0.3">
      <c r="A644" s="5"/>
      <c r="B644" s="1"/>
      <c r="C644" s="4"/>
      <c r="D644" s="4"/>
      <c r="E644" s="4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53"/>
      <c r="U644" s="53"/>
      <c r="V644" s="53"/>
    </row>
    <row r="645" spans="1:22" ht="18.75" customHeight="1" x14ac:dyDescent="0.3">
      <c r="A645" s="5"/>
      <c r="B645" s="1"/>
      <c r="C645" s="4"/>
      <c r="D645" s="4"/>
      <c r="E645" s="4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53"/>
      <c r="U645" s="53"/>
      <c r="V645" s="53"/>
    </row>
    <row r="646" spans="1:22" ht="18.75" customHeight="1" x14ac:dyDescent="0.3">
      <c r="A646" s="5"/>
      <c r="B646" s="1"/>
      <c r="C646" s="4"/>
      <c r="D646" s="4"/>
      <c r="E646" s="4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53"/>
      <c r="U646" s="53"/>
      <c r="V646" s="53"/>
    </row>
    <row r="647" spans="1:22" ht="18.75" customHeight="1" x14ac:dyDescent="0.3">
      <c r="A647" s="5"/>
      <c r="B647" s="1"/>
      <c r="C647" s="4"/>
      <c r="D647" s="4"/>
      <c r="E647" s="4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53"/>
      <c r="U647" s="53"/>
      <c r="V647" s="53"/>
    </row>
    <row r="648" spans="1:22" ht="18.75" customHeight="1" x14ac:dyDescent="0.3">
      <c r="A648" s="5"/>
      <c r="B648" s="1"/>
      <c r="C648" s="4"/>
      <c r="D648" s="4"/>
      <c r="E648" s="4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53"/>
      <c r="U648" s="53"/>
      <c r="V648" s="53"/>
    </row>
    <row r="649" spans="1:22" ht="18.75" customHeight="1" x14ac:dyDescent="0.3">
      <c r="A649" s="5"/>
      <c r="B649" s="1"/>
      <c r="C649" s="4"/>
      <c r="D649" s="4"/>
      <c r="E649" s="4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53"/>
      <c r="U649" s="53"/>
      <c r="V649" s="53"/>
    </row>
    <row r="650" spans="1:22" ht="18.75" customHeight="1" x14ac:dyDescent="0.3">
      <c r="A650" s="5"/>
      <c r="B650" s="1"/>
      <c r="C650" s="4"/>
      <c r="D650" s="4"/>
      <c r="E650" s="4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53"/>
      <c r="U650" s="53"/>
      <c r="V650" s="53"/>
    </row>
    <row r="651" spans="1:22" ht="18.75" customHeight="1" x14ac:dyDescent="0.3">
      <c r="A651" s="5"/>
      <c r="B651" s="1"/>
      <c r="C651" s="4"/>
      <c r="D651" s="4"/>
      <c r="E651" s="4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53"/>
      <c r="U651" s="53"/>
      <c r="V651" s="53"/>
    </row>
    <row r="652" spans="1:22" ht="18.75" customHeight="1" x14ac:dyDescent="0.3">
      <c r="A652" s="5"/>
      <c r="B652" s="1"/>
      <c r="C652" s="4"/>
      <c r="D652" s="4"/>
      <c r="E652" s="4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53"/>
      <c r="U652" s="53"/>
      <c r="V652" s="53"/>
    </row>
    <row r="653" spans="1:22" ht="18.75" customHeight="1" x14ac:dyDescent="0.3">
      <c r="A653" s="5"/>
      <c r="B653" s="1"/>
      <c r="C653" s="4"/>
      <c r="D653" s="4"/>
      <c r="E653" s="4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53"/>
      <c r="U653" s="53"/>
      <c r="V653" s="53"/>
    </row>
    <row r="654" spans="1:22" ht="18.75" customHeight="1" x14ac:dyDescent="0.3">
      <c r="A654" s="5"/>
      <c r="B654" s="1"/>
      <c r="C654" s="4"/>
      <c r="D654" s="4"/>
      <c r="E654" s="4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53"/>
      <c r="U654" s="53"/>
      <c r="V654" s="53"/>
    </row>
    <row r="655" spans="1:22" ht="18.75" customHeight="1" x14ac:dyDescent="0.3">
      <c r="A655" s="5"/>
      <c r="B655" s="1"/>
      <c r="C655" s="4"/>
      <c r="D655" s="4"/>
      <c r="E655" s="4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53"/>
      <c r="U655" s="53"/>
      <c r="V655" s="53"/>
    </row>
    <row r="656" spans="1:22" ht="18.75" customHeight="1" x14ac:dyDescent="0.3">
      <c r="A656" s="5"/>
      <c r="B656" s="1"/>
      <c r="C656" s="4"/>
      <c r="D656" s="4"/>
      <c r="E656" s="4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53"/>
      <c r="U656" s="53"/>
      <c r="V656" s="53"/>
    </row>
    <row r="657" spans="1:22" ht="18.75" customHeight="1" x14ac:dyDescent="0.3">
      <c r="A657" s="5"/>
      <c r="B657" s="1"/>
      <c r="C657" s="4"/>
      <c r="D657" s="4"/>
      <c r="E657" s="4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53"/>
      <c r="U657" s="53"/>
      <c r="V657" s="53"/>
    </row>
    <row r="658" spans="1:22" ht="18.75" customHeight="1" x14ac:dyDescent="0.3">
      <c r="A658" s="5"/>
      <c r="B658" s="1"/>
      <c r="C658" s="4"/>
      <c r="D658" s="4"/>
      <c r="E658" s="4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53"/>
      <c r="U658" s="53"/>
      <c r="V658" s="53"/>
    </row>
    <row r="659" spans="1:22" ht="18.75" customHeight="1" x14ac:dyDescent="0.3">
      <c r="A659" s="5"/>
      <c r="B659" s="1"/>
      <c r="C659" s="4"/>
      <c r="D659" s="4"/>
      <c r="E659" s="4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53"/>
      <c r="U659" s="53"/>
      <c r="V659" s="53"/>
    </row>
    <row r="660" spans="1:22" ht="18.75" customHeight="1" x14ac:dyDescent="0.3">
      <c r="A660" s="5"/>
      <c r="B660" s="1"/>
      <c r="C660" s="4"/>
      <c r="D660" s="4"/>
      <c r="E660" s="4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53"/>
      <c r="U660" s="53"/>
      <c r="V660" s="53"/>
    </row>
    <row r="661" spans="1:22" ht="18.75" customHeight="1" x14ac:dyDescent="0.3">
      <c r="A661" s="5"/>
      <c r="B661" s="1"/>
      <c r="C661" s="4"/>
      <c r="D661" s="4"/>
      <c r="E661" s="4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53"/>
      <c r="U661" s="53"/>
      <c r="V661" s="53"/>
    </row>
    <row r="662" spans="1:22" ht="18.75" customHeight="1" x14ac:dyDescent="0.3">
      <c r="A662" s="5"/>
      <c r="B662" s="1"/>
      <c r="C662" s="4"/>
      <c r="D662" s="4"/>
      <c r="E662" s="4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53"/>
      <c r="U662" s="53"/>
      <c r="V662" s="53"/>
    </row>
    <row r="663" spans="1:22" ht="18.75" customHeight="1" x14ac:dyDescent="0.3">
      <c r="A663" s="5"/>
      <c r="B663" s="1"/>
      <c r="C663" s="4"/>
      <c r="D663" s="4"/>
      <c r="E663" s="4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53"/>
      <c r="U663" s="53"/>
      <c r="V663" s="53"/>
    </row>
    <row r="664" spans="1:22" ht="18.75" customHeight="1" x14ac:dyDescent="0.3">
      <c r="A664" s="5"/>
      <c r="B664" s="1"/>
      <c r="C664" s="4"/>
      <c r="D664" s="4"/>
      <c r="E664" s="4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53"/>
      <c r="U664" s="53"/>
      <c r="V664" s="53"/>
    </row>
    <row r="665" spans="1:22" ht="18.75" customHeight="1" x14ac:dyDescent="0.3">
      <c r="A665" s="5"/>
      <c r="B665" s="1"/>
      <c r="C665" s="4"/>
      <c r="D665" s="4"/>
      <c r="E665" s="4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53"/>
      <c r="U665" s="53"/>
      <c r="V665" s="53"/>
    </row>
    <row r="666" spans="1:22" ht="18.75" customHeight="1" x14ac:dyDescent="0.3">
      <c r="A666" s="5"/>
      <c r="B666" s="1"/>
      <c r="C666" s="4"/>
      <c r="D666" s="4"/>
      <c r="E666" s="4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53"/>
      <c r="U666" s="53"/>
      <c r="V666" s="53"/>
    </row>
    <row r="667" spans="1:22" ht="18.75" customHeight="1" x14ac:dyDescent="0.3">
      <c r="A667" s="5"/>
      <c r="B667" s="1"/>
      <c r="C667" s="4"/>
      <c r="D667" s="4"/>
      <c r="E667" s="4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53"/>
      <c r="U667" s="53"/>
      <c r="V667" s="53"/>
    </row>
    <row r="668" spans="1:22" ht="18.75" customHeight="1" x14ac:dyDescent="0.3">
      <c r="A668" s="5"/>
      <c r="B668" s="1"/>
      <c r="C668" s="4"/>
      <c r="D668" s="4"/>
      <c r="E668" s="4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53"/>
      <c r="U668" s="53"/>
      <c r="V668" s="53"/>
    </row>
    <row r="669" spans="1:22" ht="18.75" customHeight="1" x14ac:dyDescent="0.3">
      <c r="A669" s="5"/>
      <c r="B669" s="1"/>
      <c r="C669" s="4"/>
      <c r="D669" s="4"/>
      <c r="E669" s="4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53"/>
      <c r="U669" s="53"/>
      <c r="V669" s="53"/>
    </row>
    <row r="670" spans="1:22" ht="18.75" customHeight="1" x14ac:dyDescent="0.3">
      <c r="A670" s="5"/>
      <c r="B670" s="1"/>
      <c r="C670" s="4"/>
      <c r="D670" s="4"/>
      <c r="E670" s="4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53"/>
      <c r="U670" s="53"/>
      <c r="V670" s="53"/>
    </row>
    <row r="671" spans="1:22" ht="18.75" customHeight="1" x14ac:dyDescent="0.3">
      <c r="A671" s="5"/>
      <c r="B671" s="1"/>
      <c r="C671" s="4"/>
      <c r="D671" s="4"/>
      <c r="E671" s="4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53"/>
      <c r="U671" s="53"/>
      <c r="V671" s="53"/>
    </row>
    <row r="672" spans="1:22" ht="18.75" customHeight="1" x14ac:dyDescent="0.3">
      <c r="A672" s="5"/>
      <c r="B672" s="1"/>
      <c r="C672" s="4"/>
      <c r="D672" s="4"/>
      <c r="E672" s="4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53"/>
      <c r="U672" s="53"/>
      <c r="V672" s="53"/>
    </row>
    <row r="673" spans="1:22" ht="18.75" customHeight="1" x14ac:dyDescent="0.3">
      <c r="A673" s="5"/>
      <c r="B673" s="1"/>
      <c r="C673" s="4"/>
      <c r="D673" s="4"/>
      <c r="E673" s="4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53"/>
      <c r="U673" s="53"/>
      <c r="V673" s="53"/>
    </row>
    <row r="674" spans="1:22" ht="18.75" customHeight="1" x14ac:dyDescent="0.3">
      <c r="A674" s="5"/>
      <c r="B674" s="1"/>
      <c r="C674" s="4"/>
      <c r="D674" s="4"/>
      <c r="E674" s="4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53"/>
      <c r="U674" s="53"/>
      <c r="V674" s="53"/>
    </row>
    <row r="675" spans="1:22" ht="18.75" customHeight="1" x14ac:dyDescent="0.3">
      <c r="A675" s="5"/>
      <c r="B675" s="1"/>
      <c r="C675" s="4"/>
      <c r="D675" s="4"/>
      <c r="E675" s="4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53"/>
      <c r="U675" s="53"/>
      <c r="V675" s="53"/>
    </row>
    <row r="676" spans="1:22" ht="18.75" customHeight="1" x14ac:dyDescent="0.3">
      <c r="A676" s="5"/>
      <c r="B676" s="1"/>
      <c r="C676" s="4"/>
      <c r="D676" s="4"/>
      <c r="E676" s="4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53"/>
      <c r="U676" s="53"/>
      <c r="V676" s="53"/>
    </row>
    <row r="677" spans="1:22" ht="18.75" customHeight="1" x14ac:dyDescent="0.3">
      <c r="A677" s="5"/>
      <c r="B677" s="1"/>
      <c r="C677" s="4"/>
      <c r="D677" s="4"/>
      <c r="E677" s="4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53"/>
      <c r="U677" s="53"/>
      <c r="V677" s="53"/>
    </row>
    <row r="678" spans="1:22" ht="18.75" customHeight="1" x14ac:dyDescent="0.3">
      <c r="A678" s="5"/>
      <c r="B678" s="1"/>
      <c r="C678" s="4"/>
      <c r="D678" s="4"/>
      <c r="E678" s="4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53"/>
      <c r="U678" s="53"/>
      <c r="V678" s="53"/>
    </row>
    <row r="679" spans="1:22" ht="18.75" customHeight="1" x14ac:dyDescent="0.3">
      <c r="A679" s="5"/>
      <c r="B679" s="1"/>
      <c r="C679" s="4"/>
      <c r="D679" s="4"/>
      <c r="E679" s="4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53"/>
      <c r="U679" s="53"/>
      <c r="V679" s="53"/>
    </row>
    <row r="680" spans="1:22" ht="18.75" customHeight="1" x14ac:dyDescent="0.3">
      <c r="A680" s="5"/>
      <c r="B680" s="1"/>
      <c r="C680" s="4"/>
      <c r="D680" s="4"/>
      <c r="E680" s="4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53"/>
      <c r="U680" s="53"/>
      <c r="V680" s="53"/>
    </row>
    <row r="681" spans="1:22" ht="18.75" customHeight="1" x14ac:dyDescent="0.3">
      <c r="A681" s="5"/>
      <c r="B681" s="1"/>
      <c r="C681" s="4"/>
      <c r="D681" s="4"/>
      <c r="E681" s="4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53"/>
      <c r="U681" s="53"/>
      <c r="V681" s="53"/>
    </row>
    <row r="682" spans="1:22" ht="18.75" customHeight="1" x14ac:dyDescent="0.3">
      <c r="A682" s="5"/>
      <c r="B682" s="1"/>
      <c r="C682" s="4"/>
      <c r="D682" s="4"/>
      <c r="E682" s="4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53"/>
      <c r="U682" s="53"/>
      <c r="V682" s="53"/>
    </row>
    <row r="683" spans="1:22" ht="18.75" customHeight="1" x14ac:dyDescent="0.3">
      <c r="A683" s="5"/>
      <c r="B683" s="1"/>
      <c r="C683" s="4"/>
      <c r="D683" s="4"/>
      <c r="E683" s="4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53"/>
      <c r="U683" s="53"/>
      <c r="V683" s="53"/>
    </row>
    <row r="684" spans="1:22" ht="18.75" customHeight="1" x14ac:dyDescent="0.3">
      <c r="A684" s="5"/>
      <c r="B684" s="1"/>
      <c r="C684" s="4"/>
      <c r="D684" s="4"/>
      <c r="E684" s="4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53"/>
      <c r="U684" s="53"/>
      <c r="V684" s="53"/>
    </row>
    <row r="685" spans="1:22" ht="18.75" customHeight="1" x14ac:dyDescent="0.3">
      <c r="A685" s="5"/>
      <c r="B685" s="1"/>
      <c r="C685" s="4"/>
      <c r="D685" s="4"/>
      <c r="E685" s="4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53"/>
      <c r="U685" s="53"/>
      <c r="V685" s="53"/>
    </row>
    <row r="686" spans="1:22" ht="18.75" customHeight="1" x14ac:dyDescent="0.3">
      <c r="A686" s="5"/>
      <c r="B686" s="1"/>
      <c r="C686" s="4"/>
      <c r="D686" s="4"/>
      <c r="E686" s="4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53"/>
      <c r="U686" s="53"/>
      <c r="V686" s="53"/>
    </row>
    <row r="687" spans="1:22" ht="18.75" customHeight="1" x14ac:dyDescent="0.3">
      <c r="A687" s="5"/>
      <c r="B687" s="1"/>
      <c r="C687" s="4"/>
      <c r="D687" s="4"/>
      <c r="E687" s="4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53"/>
      <c r="U687" s="53"/>
      <c r="V687" s="53"/>
    </row>
    <row r="688" spans="1:22" ht="18.75" customHeight="1" x14ac:dyDescent="0.3">
      <c r="A688" s="5"/>
      <c r="B688" s="1"/>
      <c r="C688" s="4"/>
      <c r="D688" s="4"/>
      <c r="E688" s="4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53"/>
      <c r="U688" s="53"/>
      <c r="V688" s="53"/>
    </row>
    <row r="689" spans="1:22" ht="18.75" customHeight="1" x14ac:dyDescent="0.3">
      <c r="A689" s="5"/>
      <c r="B689" s="1"/>
      <c r="C689" s="4"/>
      <c r="D689" s="4"/>
      <c r="E689" s="4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53"/>
      <c r="U689" s="53"/>
      <c r="V689" s="53"/>
    </row>
    <row r="690" spans="1:22" ht="18.75" customHeight="1" x14ac:dyDescent="0.3">
      <c r="A690" s="5"/>
      <c r="B690" s="1"/>
      <c r="C690" s="4"/>
      <c r="D690" s="4"/>
      <c r="E690" s="4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53"/>
      <c r="U690" s="53"/>
      <c r="V690" s="53"/>
    </row>
    <row r="691" spans="1:22" ht="18.75" customHeight="1" x14ac:dyDescent="0.3">
      <c r="A691" s="5"/>
      <c r="B691" s="1"/>
      <c r="C691" s="4"/>
      <c r="D691" s="4"/>
      <c r="E691" s="4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53"/>
      <c r="U691" s="53"/>
      <c r="V691" s="53"/>
    </row>
    <row r="692" spans="1:22" ht="18.75" customHeight="1" x14ac:dyDescent="0.3">
      <c r="A692" s="5"/>
      <c r="B692" s="1"/>
      <c r="C692" s="4"/>
      <c r="D692" s="4"/>
      <c r="E692" s="4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53"/>
      <c r="U692" s="53"/>
      <c r="V692" s="53"/>
    </row>
    <row r="693" spans="1:22" ht="18.75" customHeight="1" x14ac:dyDescent="0.3">
      <c r="A693" s="5"/>
      <c r="B693" s="1"/>
      <c r="C693" s="4"/>
      <c r="D693" s="4"/>
      <c r="E693" s="4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53"/>
      <c r="U693" s="53"/>
      <c r="V693" s="53"/>
    </row>
    <row r="694" spans="1:22" ht="18.75" customHeight="1" x14ac:dyDescent="0.3">
      <c r="A694" s="5"/>
      <c r="B694" s="1"/>
      <c r="C694" s="4"/>
      <c r="D694" s="4"/>
      <c r="E694" s="4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53"/>
      <c r="U694" s="53"/>
      <c r="V694" s="53"/>
    </row>
    <row r="695" spans="1:22" ht="18.75" customHeight="1" x14ac:dyDescent="0.3">
      <c r="A695" s="5"/>
      <c r="B695" s="1"/>
      <c r="C695" s="4"/>
      <c r="D695" s="4"/>
      <c r="E695" s="4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53"/>
      <c r="U695" s="53"/>
      <c r="V695" s="53"/>
    </row>
    <row r="696" spans="1:22" ht="18.75" customHeight="1" x14ac:dyDescent="0.3">
      <c r="A696" s="5"/>
      <c r="B696" s="1"/>
      <c r="C696" s="4"/>
      <c r="D696" s="4"/>
      <c r="E696" s="4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53"/>
      <c r="U696" s="53"/>
      <c r="V696" s="53"/>
    </row>
    <row r="697" spans="1:22" ht="18.75" customHeight="1" x14ac:dyDescent="0.3">
      <c r="A697" s="5"/>
      <c r="B697" s="1"/>
      <c r="C697" s="4"/>
      <c r="D697" s="4"/>
      <c r="E697" s="4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53"/>
      <c r="U697" s="53"/>
      <c r="V697" s="53"/>
    </row>
    <row r="698" spans="1:22" ht="18.75" customHeight="1" x14ac:dyDescent="0.3">
      <c r="A698" s="5"/>
      <c r="B698" s="1"/>
      <c r="C698" s="4"/>
      <c r="D698" s="4"/>
      <c r="E698" s="4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53"/>
      <c r="U698" s="53"/>
      <c r="V698" s="53"/>
    </row>
    <row r="699" spans="1:22" ht="18.75" customHeight="1" x14ac:dyDescent="0.3">
      <c r="A699" s="5"/>
      <c r="B699" s="1"/>
      <c r="C699" s="4"/>
      <c r="D699" s="4"/>
      <c r="E699" s="4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53"/>
      <c r="U699" s="53"/>
      <c r="V699" s="53"/>
    </row>
    <row r="700" spans="1:22" ht="18.75" customHeight="1" x14ac:dyDescent="0.3">
      <c r="A700" s="5"/>
      <c r="B700" s="1"/>
      <c r="C700" s="4"/>
      <c r="D700" s="4"/>
      <c r="E700" s="4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53"/>
      <c r="U700" s="53"/>
      <c r="V700" s="53"/>
    </row>
    <row r="701" spans="1:22" ht="18.75" customHeight="1" x14ac:dyDescent="0.3">
      <c r="A701" s="5"/>
      <c r="B701" s="1"/>
      <c r="C701" s="4"/>
      <c r="D701" s="4"/>
      <c r="E701" s="4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53"/>
      <c r="U701" s="53"/>
      <c r="V701" s="53"/>
    </row>
    <row r="702" spans="1:22" ht="18.75" customHeight="1" x14ac:dyDescent="0.3">
      <c r="A702" s="5"/>
      <c r="B702" s="1"/>
      <c r="C702" s="4"/>
      <c r="D702" s="4"/>
      <c r="E702" s="4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53"/>
      <c r="U702" s="53"/>
      <c r="V702" s="53"/>
    </row>
    <row r="703" spans="1:22" ht="18.75" customHeight="1" x14ac:dyDescent="0.3">
      <c r="A703" s="5"/>
      <c r="B703" s="1"/>
      <c r="C703" s="4"/>
      <c r="D703" s="4"/>
      <c r="E703" s="4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53"/>
      <c r="U703" s="53"/>
      <c r="V703" s="53"/>
    </row>
    <row r="704" spans="1:22" ht="18.75" customHeight="1" x14ac:dyDescent="0.3">
      <c r="A704" s="5"/>
      <c r="B704" s="1"/>
      <c r="C704" s="4"/>
      <c r="D704" s="4"/>
      <c r="E704" s="4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53"/>
      <c r="U704" s="53"/>
      <c r="V704" s="53"/>
    </row>
    <row r="705" spans="1:22" ht="18.75" customHeight="1" x14ac:dyDescent="0.3">
      <c r="A705" s="5"/>
      <c r="B705" s="1"/>
      <c r="C705" s="4"/>
      <c r="D705" s="4"/>
      <c r="E705" s="4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53"/>
      <c r="U705" s="53"/>
      <c r="V705" s="53"/>
    </row>
    <row r="706" spans="1:22" ht="18.75" customHeight="1" x14ac:dyDescent="0.3">
      <c r="A706" s="5"/>
      <c r="B706" s="1"/>
      <c r="C706" s="4"/>
      <c r="D706" s="4"/>
      <c r="E706" s="4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53"/>
      <c r="U706" s="53"/>
      <c r="V706" s="53"/>
    </row>
    <row r="707" spans="1:22" ht="18.75" customHeight="1" x14ac:dyDescent="0.3">
      <c r="A707" s="5"/>
      <c r="B707" s="1"/>
      <c r="C707" s="4"/>
      <c r="D707" s="4"/>
      <c r="E707" s="4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53"/>
      <c r="U707" s="53"/>
      <c r="V707" s="53"/>
    </row>
    <row r="708" spans="1:22" ht="18.75" customHeight="1" x14ac:dyDescent="0.3">
      <c r="A708" s="5"/>
      <c r="B708" s="1"/>
      <c r="C708" s="4"/>
      <c r="D708" s="4"/>
      <c r="E708" s="4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53"/>
      <c r="U708" s="53"/>
      <c r="V708" s="53"/>
    </row>
    <row r="709" spans="1:22" ht="18.75" customHeight="1" x14ac:dyDescent="0.3">
      <c r="A709" s="5"/>
      <c r="B709" s="1"/>
      <c r="C709" s="4"/>
      <c r="D709" s="4"/>
      <c r="E709" s="4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53"/>
      <c r="U709" s="53"/>
      <c r="V709" s="53"/>
    </row>
    <row r="710" spans="1:22" ht="18.75" customHeight="1" x14ac:dyDescent="0.3">
      <c r="A710" s="5"/>
      <c r="B710" s="1"/>
      <c r="C710" s="4"/>
      <c r="D710" s="4"/>
      <c r="E710" s="4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53"/>
      <c r="U710" s="53"/>
      <c r="V710" s="53"/>
    </row>
    <row r="711" spans="1:22" ht="18.75" customHeight="1" x14ac:dyDescent="0.3">
      <c r="A711" s="5"/>
      <c r="B711" s="1"/>
      <c r="C711" s="4"/>
      <c r="D711" s="4"/>
      <c r="E711" s="4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53"/>
      <c r="U711" s="53"/>
      <c r="V711" s="53"/>
    </row>
    <row r="712" spans="1:22" ht="18.75" customHeight="1" x14ac:dyDescent="0.3">
      <c r="A712" s="5"/>
      <c r="B712" s="1"/>
      <c r="C712" s="4"/>
      <c r="D712" s="4"/>
      <c r="E712" s="4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53"/>
      <c r="U712" s="53"/>
      <c r="V712" s="53"/>
    </row>
    <row r="713" spans="1:22" ht="18.75" customHeight="1" x14ac:dyDescent="0.3">
      <c r="A713" s="5"/>
      <c r="B713" s="1"/>
      <c r="C713" s="4"/>
      <c r="D713" s="4"/>
      <c r="E713" s="4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53"/>
      <c r="U713" s="53"/>
      <c r="V713" s="53"/>
    </row>
    <row r="714" spans="1:22" ht="18.75" customHeight="1" x14ac:dyDescent="0.3">
      <c r="A714" s="5"/>
      <c r="B714" s="1"/>
      <c r="C714" s="4"/>
      <c r="D714" s="4"/>
      <c r="E714" s="4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53"/>
      <c r="U714" s="53"/>
      <c r="V714" s="53"/>
    </row>
    <row r="715" spans="1:22" ht="18.75" customHeight="1" x14ac:dyDescent="0.3">
      <c r="A715" s="5"/>
      <c r="B715" s="1"/>
      <c r="C715" s="4"/>
      <c r="D715" s="4"/>
      <c r="E715" s="4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53"/>
      <c r="U715" s="53"/>
      <c r="V715" s="53"/>
    </row>
    <row r="716" spans="1:22" ht="18.75" customHeight="1" x14ac:dyDescent="0.3">
      <c r="A716" s="5"/>
      <c r="B716" s="1"/>
      <c r="C716" s="4"/>
      <c r="D716" s="4"/>
      <c r="E716" s="4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53"/>
      <c r="U716" s="53"/>
      <c r="V716" s="53"/>
    </row>
    <row r="717" spans="1:22" ht="18.75" customHeight="1" x14ac:dyDescent="0.3">
      <c r="A717" s="5"/>
      <c r="B717" s="1"/>
      <c r="C717" s="4"/>
      <c r="D717" s="4"/>
      <c r="E717" s="4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53"/>
      <c r="U717" s="53"/>
      <c r="V717" s="53"/>
    </row>
    <row r="718" spans="1:22" ht="18.75" customHeight="1" x14ac:dyDescent="0.3">
      <c r="A718" s="5"/>
      <c r="B718" s="1"/>
      <c r="C718" s="4"/>
      <c r="D718" s="4"/>
      <c r="E718" s="4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53"/>
      <c r="U718" s="53"/>
      <c r="V718" s="53"/>
    </row>
    <row r="719" spans="1:22" ht="18.75" customHeight="1" x14ac:dyDescent="0.3">
      <c r="A719" s="5"/>
      <c r="B719" s="1"/>
      <c r="C719" s="4"/>
      <c r="D719" s="4"/>
      <c r="E719" s="4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53"/>
      <c r="U719" s="53"/>
      <c r="V719" s="53"/>
    </row>
    <row r="720" spans="1:22" ht="18.75" customHeight="1" x14ac:dyDescent="0.3">
      <c r="A720" s="5"/>
      <c r="B720" s="1"/>
      <c r="C720" s="4"/>
      <c r="D720" s="4"/>
      <c r="E720" s="4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53"/>
      <c r="U720" s="53"/>
      <c r="V720" s="53"/>
    </row>
    <row r="721" spans="1:22" ht="18.75" customHeight="1" x14ac:dyDescent="0.3">
      <c r="A721" s="5"/>
      <c r="B721" s="1"/>
      <c r="C721" s="4"/>
      <c r="D721" s="4"/>
      <c r="E721" s="4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53"/>
      <c r="U721" s="53"/>
      <c r="V721" s="53"/>
    </row>
    <row r="722" spans="1:22" ht="18.75" customHeight="1" x14ac:dyDescent="0.3">
      <c r="A722" s="5"/>
      <c r="B722" s="1"/>
      <c r="C722" s="4"/>
      <c r="D722" s="4"/>
      <c r="E722" s="4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53"/>
      <c r="U722" s="53"/>
      <c r="V722" s="53"/>
    </row>
    <row r="723" spans="1:22" ht="18.75" customHeight="1" x14ac:dyDescent="0.3">
      <c r="A723" s="5"/>
      <c r="B723" s="1"/>
      <c r="C723" s="4"/>
      <c r="D723" s="4"/>
      <c r="E723" s="4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53"/>
      <c r="U723" s="53"/>
      <c r="V723" s="53"/>
    </row>
    <row r="724" spans="1:22" ht="18.75" customHeight="1" x14ac:dyDescent="0.3">
      <c r="A724" s="5"/>
      <c r="B724" s="1"/>
      <c r="C724" s="4"/>
      <c r="D724" s="4"/>
      <c r="E724" s="4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53"/>
      <c r="U724" s="53"/>
      <c r="V724" s="53"/>
    </row>
    <row r="725" spans="1:22" ht="18.75" customHeight="1" x14ac:dyDescent="0.3">
      <c r="A725" s="5"/>
      <c r="B725" s="1"/>
      <c r="C725" s="4"/>
      <c r="D725" s="4"/>
      <c r="E725" s="4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53"/>
      <c r="U725" s="53"/>
      <c r="V725" s="53"/>
    </row>
    <row r="726" spans="1:22" ht="18.75" customHeight="1" x14ac:dyDescent="0.3">
      <c r="A726" s="5"/>
      <c r="B726" s="1"/>
      <c r="C726" s="4"/>
      <c r="D726" s="4"/>
      <c r="E726" s="4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53"/>
      <c r="U726" s="53"/>
      <c r="V726" s="53"/>
    </row>
    <row r="727" spans="1:22" ht="18.75" customHeight="1" x14ac:dyDescent="0.3">
      <c r="A727" s="5"/>
      <c r="B727" s="1"/>
      <c r="C727" s="4"/>
      <c r="D727" s="4"/>
      <c r="E727" s="4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53"/>
      <c r="U727" s="53"/>
      <c r="V727" s="53"/>
    </row>
    <row r="728" spans="1:22" ht="18.75" customHeight="1" x14ac:dyDescent="0.3">
      <c r="A728" s="5"/>
      <c r="B728" s="1"/>
      <c r="C728" s="4"/>
      <c r="D728" s="4"/>
      <c r="E728" s="4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53"/>
      <c r="U728" s="53"/>
      <c r="V728" s="53"/>
    </row>
    <row r="729" spans="1:22" ht="18.75" customHeight="1" x14ac:dyDescent="0.3">
      <c r="A729" s="5"/>
      <c r="B729" s="1"/>
      <c r="C729" s="4"/>
      <c r="D729" s="4"/>
      <c r="E729" s="4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53"/>
      <c r="U729" s="53"/>
      <c r="V729" s="53"/>
    </row>
    <row r="730" spans="1:22" ht="18.75" customHeight="1" x14ac:dyDescent="0.3">
      <c r="A730" s="5"/>
      <c r="B730" s="1"/>
      <c r="C730" s="4"/>
      <c r="D730" s="4"/>
      <c r="E730" s="4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53"/>
      <c r="U730" s="53"/>
      <c r="V730" s="53"/>
    </row>
    <row r="731" spans="1:22" ht="18.75" customHeight="1" x14ac:dyDescent="0.3">
      <c r="A731" s="5"/>
      <c r="B731" s="1"/>
      <c r="C731" s="4"/>
      <c r="D731" s="4"/>
      <c r="E731" s="4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53"/>
      <c r="U731" s="53"/>
      <c r="V731" s="53"/>
    </row>
    <row r="732" spans="1:22" ht="18.75" customHeight="1" x14ac:dyDescent="0.3">
      <c r="A732" s="5"/>
      <c r="B732" s="1"/>
      <c r="C732" s="4"/>
      <c r="D732" s="4"/>
      <c r="E732" s="4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53"/>
      <c r="U732" s="53"/>
      <c r="V732" s="53"/>
    </row>
    <row r="733" spans="1:22" ht="18.75" customHeight="1" x14ac:dyDescent="0.3">
      <c r="A733" s="5"/>
      <c r="B733" s="1"/>
      <c r="C733" s="4"/>
      <c r="D733" s="4"/>
      <c r="E733" s="4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53"/>
      <c r="U733" s="53"/>
      <c r="V733" s="53"/>
    </row>
    <row r="734" spans="1:22" ht="18.75" customHeight="1" x14ac:dyDescent="0.3">
      <c r="A734" s="5"/>
      <c r="B734" s="1"/>
      <c r="C734" s="4"/>
      <c r="D734" s="4"/>
      <c r="E734" s="4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53"/>
      <c r="U734" s="53"/>
      <c r="V734" s="53"/>
    </row>
    <row r="735" spans="1:22" ht="18.75" customHeight="1" x14ac:dyDescent="0.3">
      <c r="A735" s="5"/>
      <c r="B735" s="1"/>
      <c r="C735" s="4"/>
      <c r="D735" s="4"/>
      <c r="E735" s="4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53"/>
      <c r="U735" s="53"/>
      <c r="V735" s="53"/>
    </row>
    <row r="736" spans="1:22" ht="18.75" customHeight="1" x14ac:dyDescent="0.3">
      <c r="A736" s="5"/>
      <c r="B736" s="1"/>
      <c r="C736" s="4"/>
      <c r="D736" s="4"/>
      <c r="E736" s="4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53"/>
      <c r="U736" s="53"/>
      <c r="V736" s="53"/>
    </row>
    <row r="737" spans="1:22" ht="18.75" customHeight="1" x14ac:dyDescent="0.3">
      <c r="A737" s="5"/>
      <c r="B737" s="1"/>
      <c r="C737" s="4"/>
      <c r="D737" s="4"/>
      <c r="E737" s="4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53"/>
      <c r="U737" s="53"/>
      <c r="V737" s="53"/>
    </row>
    <row r="738" spans="1:22" ht="18.75" customHeight="1" x14ac:dyDescent="0.3">
      <c r="A738" s="5"/>
      <c r="B738" s="1"/>
      <c r="C738" s="4"/>
      <c r="D738" s="4"/>
      <c r="E738" s="4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53"/>
      <c r="U738" s="53"/>
      <c r="V738" s="53"/>
    </row>
    <row r="739" spans="1:22" ht="18.75" customHeight="1" x14ac:dyDescent="0.3">
      <c r="A739" s="5"/>
      <c r="B739" s="1"/>
      <c r="C739" s="4"/>
      <c r="D739" s="4"/>
      <c r="E739" s="4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53"/>
      <c r="U739" s="53"/>
      <c r="V739" s="53"/>
    </row>
    <row r="740" spans="1:22" ht="18.75" customHeight="1" x14ac:dyDescent="0.3">
      <c r="A740" s="5"/>
      <c r="B740" s="1"/>
      <c r="C740" s="4"/>
      <c r="D740" s="4"/>
      <c r="E740" s="4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53"/>
      <c r="U740" s="53"/>
      <c r="V740" s="53"/>
    </row>
    <row r="741" spans="1:22" ht="18.75" customHeight="1" x14ac:dyDescent="0.3">
      <c r="A741" s="5"/>
      <c r="B741" s="1"/>
      <c r="C741" s="4"/>
      <c r="D741" s="4"/>
      <c r="E741" s="4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53"/>
      <c r="U741" s="53"/>
      <c r="V741" s="53"/>
    </row>
    <row r="742" spans="1:22" ht="18.75" customHeight="1" x14ac:dyDescent="0.3">
      <c r="A742" s="5"/>
      <c r="B742" s="1"/>
      <c r="C742" s="4"/>
      <c r="D742" s="4"/>
      <c r="E742" s="4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53"/>
      <c r="U742" s="53"/>
      <c r="V742" s="53"/>
    </row>
    <row r="743" spans="1:22" ht="18.75" customHeight="1" x14ac:dyDescent="0.3">
      <c r="A743" s="5"/>
      <c r="B743" s="1"/>
      <c r="C743" s="4"/>
      <c r="D743" s="4"/>
      <c r="E743" s="4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53"/>
      <c r="U743" s="53"/>
      <c r="V743" s="53"/>
    </row>
    <row r="744" spans="1:22" ht="18.75" customHeight="1" x14ac:dyDescent="0.3">
      <c r="A744" s="5"/>
      <c r="B744" s="1"/>
      <c r="C744" s="4"/>
      <c r="D744" s="4"/>
      <c r="E744" s="4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53"/>
      <c r="U744" s="53"/>
      <c r="V744" s="53"/>
    </row>
    <row r="745" spans="1:22" ht="18.75" customHeight="1" x14ac:dyDescent="0.3">
      <c r="A745" s="5"/>
      <c r="B745" s="1"/>
      <c r="C745" s="4"/>
      <c r="D745" s="4"/>
      <c r="E745" s="4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53"/>
      <c r="U745" s="53"/>
      <c r="V745" s="53"/>
    </row>
    <row r="746" spans="1:22" ht="18.75" customHeight="1" x14ac:dyDescent="0.3">
      <c r="A746" s="5"/>
      <c r="B746" s="1"/>
      <c r="C746" s="4"/>
      <c r="D746" s="4"/>
      <c r="E746" s="4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53"/>
      <c r="U746" s="53"/>
      <c r="V746" s="53"/>
    </row>
    <row r="747" spans="1:22" ht="18.75" customHeight="1" x14ac:dyDescent="0.3">
      <c r="A747" s="5"/>
      <c r="B747" s="1"/>
      <c r="C747" s="4"/>
      <c r="D747" s="4"/>
      <c r="E747" s="4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53"/>
      <c r="U747" s="53"/>
      <c r="V747" s="53"/>
    </row>
    <row r="748" spans="1:22" ht="18.75" customHeight="1" x14ac:dyDescent="0.3">
      <c r="A748" s="5"/>
      <c r="B748" s="1"/>
      <c r="C748" s="4"/>
      <c r="D748" s="4"/>
      <c r="E748" s="4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53"/>
      <c r="U748" s="53"/>
      <c r="V748" s="53"/>
    </row>
    <row r="749" spans="1:22" ht="18.75" customHeight="1" x14ac:dyDescent="0.3">
      <c r="A749" s="5"/>
      <c r="B749" s="1"/>
      <c r="C749" s="4"/>
      <c r="D749" s="4"/>
      <c r="E749" s="4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53"/>
      <c r="U749" s="53"/>
      <c r="V749" s="53"/>
    </row>
    <row r="750" spans="1:22" ht="18.75" customHeight="1" x14ac:dyDescent="0.3">
      <c r="A750" s="5"/>
      <c r="B750" s="1"/>
      <c r="C750" s="4"/>
      <c r="D750" s="4"/>
      <c r="E750" s="4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53"/>
      <c r="U750" s="53"/>
      <c r="V750" s="53"/>
    </row>
    <row r="751" spans="1:22" ht="18.75" customHeight="1" x14ac:dyDescent="0.3">
      <c r="A751" s="5"/>
      <c r="B751" s="1"/>
      <c r="C751" s="4"/>
      <c r="D751" s="4"/>
      <c r="E751" s="4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53"/>
      <c r="U751" s="53"/>
      <c r="V751" s="53"/>
    </row>
    <row r="752" spans="1:22" ht="18.75" customHeight="1" x14ac:dyDescent="0.3">
      <c r="A752" s="5"/>
      <c r="B752" s="1"/>
      <c r="C752" s="4"/>
      <c r="D752" s="4"/>
      <c r="E752" s="4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53"/>
      <c r="U752" s="53"/>
      <c r="V752" s="53"/>
    </row>
    <row r="753" spans="1:22" ht="18.75" customHeight="1" x14ac:dyDescent="0.3">
      <c r="A753" s="5"/>
      <c r="B753" s="1"/>
      <c r="C753" s="4"/>
      <c r="D753" s="4"/>
      <c r="E753" s="4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53"/>
      <c r="U753" s="53"/>
      <c r="V753" s="53"/>
    </row>
    <row r="754" spans="1:22" ht="18.75" customHeight="1" x14ac:dyDescent="0.3">
      <c r="A754" s="5"/>
      <c r="B754" s="1"/>
      <c r="C754" s="4"/>
      <c r="D754" s="4"/>
      <c r="E754" s="4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53"/>
      <c r="U754" s="53"/>
      <c r="V754" s="53"/>
    </row>
    <row r="755" spans="1:22" ht="18.75" customHeight="1" x14ac:dyDescent="0.3">
      <c r="A755" s="5"/>
      <c r="B755" s="1"/>
      <c r="C755" s="4"/>
      <c r="D755" s="4"/>
      <c r="E755" s="4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53"/>
      <c r="U755" s="53"/>
      <c r="V755" s="53"/>
    </row>
    <row r="756" spans="1:22" ht="18.75" customHeight="1" x14ac:dyDescent="0.3">
      <c r="A756" s="5"/>
      <c r="B756" s="1"/>
      <c r="C756" s="4"/>
      <c r="D756" s="4"/>
      <c r="E756" s="4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53"/>
      <c r="U756" s="53"/>
      <c r="V756" s="53"/>
    </row>
    <row r="757" spans="1:22" ht="18.75" customHeight="1" x14ac:dyDescent="0.3">
      <c r="A757" s="5"/>
      <c r="B757" s="1"/>
      <c r="C757" s="4"/>
      <c r="D757" s="4"/>
      <c r="E757" s="4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53"/>
      <c r="U757" s="53"/>
      <c r="V757" s="53"/>
    </row>
    <row r="758" spans="1:22" ht="18.75" customHeight="1" x14ac:dyDescent="0.3">
      <c r="A758" s="5"/>
      <c r="B758" s="1"/>
      <c r="C758" s="4"/>
      <c r="D758" s="4"/>
      <c r="E758" s="4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53"/>
      <c r="U758" s="53"/>
      <c r="V758" s="53"/>
    </row>
    <row r="759" spans="1:22" ht="18.75" customHeight="1" x14ac:dyDescent="0.3">
      <c r="A759" s="5"/>
      <c r="B759" s="1"/>
      <c r="C759" s="4"/>
      <c r="D759" s="4"/>
      <c r="E759" s="4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53"/>
      <c r="U759" s="53"/>
      <c r="V759" s="53"/>
    </row>
    <row r="760" spans="1:22" ht="18.75" customHeight="1" x14ac:dyDescent="0.3">
      <c r="A760" s="5"/>
      <c r="B760" s="1"/>
      <c r="C760" s="4"/>
      <c r="D760" s="4"/>
      <c r="E760" s="4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53"/>
      <c r="U760" s="53"/>
      <c r="V760" s="53"/>
    </row>
    <row r="761" spans="1:22" ht="18.75" customHeight="1" x14ac:dyDescent="0.3">
      <c r="A761" s="5"/>
      <c r="B761" s="1"/>
      <c r="C761" s="4"/>
      <c r="D761" s="4"/>
      <c r="E761" s="4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53"/>
      <c r="U761" s="53"/>
      <c r="V761" s="53"/>
    </row>
    <row r="762" spans="1:22" ht="18.75" customHeight="1" x14ac:dyDescent="0.3">
      <c r="A762" s="5"/>
      <c r="B762" s="1"/>
      <c r="C762" s="4"/>
      <c r="D762" s="4"/>
      <c r="E762" s="4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53"/>
      <c r="U762" s="53"/>
      <c r="V762" s="53"/>
    </row>
    <row r="763" spans="1:22" ht="18.75" customHeight="1" x14ac:dyDescent="0.3">
      <c r="A763" s="5"/>
      <c r="B763" s="1"/>
      <c r="C763" s="4"/>
      <c r="D763" s="4"/>
      <c r="E763" s="4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53"/>
      <c r="U763" s="53"/>
      <c r="V763" s="53"/>
    </row>
    <row r="764" spans="1:22" ht="18.75" customHeight="1" x14ac:dyDescent="0.3">
      <c r="A764" s="5"/>
      <c r="B764" s="1"/>
      <c r="C764" s="4"/>
      <c r="D764" s="4"/>
      <c r="E764" s="4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53"/>
      <c r="U764" s="53"/>
      <c r="V764" s="53"/>
    </row>
    <row r="765" spans="1:22" ht="18.75" customHeight="1" x14ac:dyDescent="0.3">
      <c r="A765" s="5"/>
      <c r="B765" s="1"/>
      <c r="C765" s="4"/>
      <c r="D765" s="4"/>
      <c r="E765" s="4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53"/>
      <c r="U765" s="53"/>
      <c r="V765" s="53"/>
    </row>
    <row r="766" spans="1:22" ht="18.75" customHeight="1" x14ac:dyDescent="0.3">
      <c r="A766" s="5"/>
      <c r="B766" s="1"/>
      <c r="C766" s="4"/>
      <c r="D766" s="4"/>
      <c r="E766" s="4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53"/>
      <c r="U766" s="53"/>
      <c r="V766" s="53"/>
    </row>
    <row r="767" spans="1:22" ht="18.75" customHeight="1" x14ac:dyDescent="0.3">
      <c r="A767" s="5"/>
      <c r="B767" s="1"/>
      <c r="C767" s="4"/>
      <c r="D767" s="4"/>
      <c r="E767" s="4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53"/>
      <c r="U767" s="53"/>
      <c r="V767" s="53"/>
    </row>
    <row r="768" spans="1:22" ht="18.75" customHeight="1" x14ac:dyDescent="0.3">
      <c r="A768" s="5"/>
      <c r="B768" s="1"/>
      <c r="C768" s="4"/>
      <c r="D768" s="4"/>
      <c r="E768" s="4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53"/>
      <c r="U768" s="53"/>
      <c r="V768" s="53"/>
    </row>
    <row r="769" spans="1:22" ht="18.75" customHeight="1" x14ac:dyDescent="0.3">
      <c r="A769" s="5"/>
      <c r="B769" s="1"/>
      <c r="C769" s="4"/>
      <c r="D769" s="4"/>
      <c r="E769" s="4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53"/>
      <c r="U769" s="53"/>
      <c r="V769" s="53"/>
    </row>
    <row r="770" spans="1:22" ht="18.75" customHeight="1" x14ac:dyDescent="0.3">
      <c r="A770" s="5"/>
      <c r="B770" s="1"/>
      <c r="C770" s="4"/>
      <c r="D770" s="4"/>
      <c r="E770" s="4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53"/>
      <c r="U770" s="53"/>
      <c r="V770" s="53"/>
    </row>
    <row r="771" spans="1:22" ht="18.75" customHeight="1" x14ac:dyDescent="0.3">
      <c r="A771" s="5"/>
      <c r="B771" s="1"/>
      <c r="C771" s="4"/>
      <c r="D771" s="4"/>
      <c r="E771" s="4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53"/>
      <c r="U771" s="53"/>
      <c r="V771" s="53"/>
    </row>
    <row r="772" spans="1:22" ht="18.75" customHeight="1" x14ac:dyDescent="0.3">
      <c r="A772" s="5"/>
      <c r="B772" s="1"/>
      <c r="C772" s="4"/>
      <c r="D772" s="4"/>
      <c r="E772" s="4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53"/>
      <c r="U772" s="53"/>
      <c r="V772" s="53"/>
    </row>
    <row r="773" spans="1:22" ht="18.75" customHeight="1" x14ac:dyDescent="0.3">
      <c r="A773" s="5"/>
      <c r="B773" s="1"/>
      <c r="C773" s="4"/>
      <c r="D773" s="4"/>
      <c r="E773" s="4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53"/>
      <c r="U773" s="53"/>
      <c r="V773" s="53"/>
    </row>
    <row r="774" spans="1:22" ht="18.75" customHeight="1" x14ac:dyDescent="0.3">
      <c r="A774" s="5"/>
      <c r="B774" s="1"/>
      <c r="C774" s="4"/>
      <c r="D774" s="4"/>
      <c r="E774" s="4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53"/>
      <c r="U774" s="53"/>
      <c r="V774" s="53"/>
    </row>
    <row r="775" spans="1:22" ht="18.75" customHeight="1" x14ac:dyDescent="0.3">
      <c r="A775" s="5"/>
      <c r="B775" s="1"/>
      <c r="C775" s="4"/>
      <c r="D775" s="4"/>
      <c r="E775" s="4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53"/>
      <c r="U775" s="53"/>
      <c r="V775" s="53"/>
    </row>
    <row r="776" spans="1:22" ht="18.75" customHeight="1" x14ac:dyDescent="0.3">
      <c r="A776" s="5"/>
      <c r="B776" s="1"/>
      <c r="C776" s="4"/>
      <c r="D776" s="4"/>
      <c r="E776" s="4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53"/>
      <c r="U776" s="53"/>
      <c r="V776" s="53"/>
    </row>
    <row r="777" spans="1:22" ht="18.75" customHeight="1" x14ac:dyDescent="0.3">
      <c r="A777" s="5"/>
      <c r="B777" s="1"/>
      <c r="C777" s="4"/>
      <c r="D777" s="4"/>
      <c r="E777" s="4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53"/>
      <c r="U777" s="53"/>
      <c r="V777" s="53"/>
    </row>
    <row r="778" spans="1:22" ht="18.75" customHeight="1" x14ac:dyDescent="0.3">
      <c r="A778" s="5"/>
      <c r="B778" s="1"/>
      <c r="C778" s="4"/>
      <c r="D778" s="4"/>
      <c r="E778" s="4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53"/>
      <c r="U778" s="53"/>
      <c r="V778" s="53"/>
    </row>
    <row r="779" spans="1:22" ht="18.75" customHeight="1" x14ac:dyDescent="0.3">
      <c r="A779" s="5"/>
      <c r="B779" s="1"/>
      <c r="C779" s="4"/>
      <c r="D779" s="4"/>
      <c r="E779" s="4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53"/>
      <c r="U779" s="53"/>
      <c r="V779" s="53"/>
    </row>
    <row r="780" spans="1:22" ht="18.75" customHeight="1" x14ac:dyDescent="0.3">
      <c r="A780" s="5"/>
      <c r="B780" s="1"/>
      <c r="C780" s="4"/>
      <c r="D780" s="4"/>
      <c r="E780" s="4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53"/>
      <c r="U780" s="53"/>
      <c r="V780" s="53"/>
    </row>
    <row r="781" spans="1:22" ht="18.75" customHeight="1" x14ac:dyDescent="0.3">
      <c r="A781" s="5"/>
      <c r="B781" s="1"/>
      <c r="C781" s="4"/>
      <c r="D781" s="4"/>
      <c r="E781" s="4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53"/>
      <c r="U781" s="53"/>
      <c r="V781" s="53"/>
    </row>
    <row r="782" spans="1:22" ht="18.75" customHeight="1" x14ac:dyDescent="0.3">
      <c r="A782" s="5"/>
      <c r="B782" s="1"/>
      <c r="C782" s="4"/>
      <c r="D782" s="4"/>
      <c r="E782" s="4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53"/>
      <c r="U782" s="53"/>
      <c r="V782" s="53"/>
    </row>
    <row r="783" spans="1:22" ht="18.75" customHeight="1" x14ac:dyDescent="0.3">
      <c r="A783" s="5"/>
      <c r="B783" s="1"/>
      <c r="C783" s="4"/>
      <c r="D783" s="4"/>
      <c r="E783" s="4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53"/>
      <c r="U783" s="53"/>
      <c r="V783" s="53"/>
    </row>
    <row r="784" spans="1:22" ht="18.75" customHeight="1" x14ac:dyDescent="0.3">
      <c r="A784" s="5"/>
      <c r="B784" s="1"/>
      <c r="C784" s="4"/>
      <c r="D784" s="4"/>
      <c r="E784" s="4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53"/>
      <c r="U784" s="53"/>
      <c r="V784" s="53"/>
    </row>
    <row r="785" spans="1:22" ht="18.75" customHeight="1" x14ac:dyDescent="0.3">
      <c r="A785" s="5"/>
      <c r="B785" s="1"/>
      <c r="C785" s="4"/>
      <c r="D785" s="4"/>
      <c r="E785" s="4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53"/>
      <c r="U785" s="53"/>
      <c r="V785" s="53"/>
    </row>
    <row r="786" spans="1:22" ht="18.75" customHeight="1" x14ac:dyDescent="0.3">
      <c r="A786" s="5"/>
      <c r="B786" s="1"/>
      <c r="C786" s="4"/>
      <c r="D786" s="4"/>
      <c r="E786" s="4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53"/>
      <c r="U786" s="53"/>
      <c r="V786" s="53"/>
    </row>
    <row r="787" spans="1:22" ht="18.75" customHeight="1" x14ac:dyDescent="0.3">
      <c r="A787" s="5"/>
      <c r="B787" s="1"/>
      <c r="C787" s="4"/>
      <c r="D787" s="4"/>
      <c r="E787" s="4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53"/>
      <c r="U787" s="53"/>
      <c r="V787" s="53"/>
    </row>
    <row r="788" spans="1:22" ht="18.75" customHeight="1" x14ac:dyDescent="0.3">
      <c r="A788" s="5"/>
      <c r="B788" s="1"/>
      <c r="C788" s="4"/>
      <c r="D788" s="4"/>
      <c r="E788" s="4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53"/>
      <c r="U788" s="53"/>
      <c r="V788" s="53"/>
    </row>
    <row r="789" spans="1:22" ht="18.75" customHeight="1" x14ac:dyDescent="0.3">
      <c r="A789" s="5"/>
      <c r="B789" s="1"/>
      <c r="C789" s="4"/>
      <c r="D789" s="4"/>
      <c r="E789" s="4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53"/>
      <c r="U789" s="53"/>
      <c r="V789" s="53"/>
    </row>
    <row r="790" spans="1:22" ht="18.75" customHeight="1" x14ac:dyDescent="0.3">
      <c r="A790" s="5"/>
      <c r="B790" s="1"/>
      <c r="C790" s="4"/>
      <c r="D790" s="4"/>
      <c r="E790" s="4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53"/>
      <c r="U790" s="53"/>
      <c r="V790" s="53"/>
    </row>
    <row r="791" spans="1:22" ht="18.75" customHeight="1" x14ac:dyDescent="0.3">
      <c r="A791" s="5"/>
      <c r="B791" s="1"/>
      <c r="C791" s="4"/>
      <c r="D791" s="4"/>
      <c r="E791" s="4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53"/>
      <c r="U791" s="53"/>
      <c r="V791" s="53"/>
    </row>
    <row r="792" spans="1:22" ht="18.75" customHeight="1" x14ac:dyDescent="0.3">
      <c r="A792" s="5"/>
      <c r="B792" s="1"/>
      <c r="C792" s="4"/>
      <c r="D792" s="4"/>
      <c r="E792" s="4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53"/>
      <c r="U792" s="53"/>
      <c r="V792" s="53"/>
    </row>
    <row r="793" spans="1:22" ht="18.75" customHeight="1" x14ac:dyDescent="0.3">
      <c r="A793" s="5"/>
      <c r="B793" s="1"/>
      <c r="C793" s="4"/>
      <c r="D793" s="4"/>
      <c r="E793" s="4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53"/>
      <c r="U793" s="53"/>
      <c r="V793" s="53"/>
    </row>
    <row r="794" spans="1:22" ht="18.75" customHeight="1" x14ac:dyDescent="0.3">
      <c r="A794" s="5"/>
      <c r="B794" s="1"/>
      <c r="C794" s="4"/>
      <c r="D794" s="4"/>
      <c r="E794" s="4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53"/>
      <c r="U794" s="53"/>
      <c r="V794" s="53"/>
    </row>
    <row r="795" spans="1:22" ht="18.75" customHeight="1" x14ac:dyDescent="0.3">
      <c r="A795" s="5"/>
      <c r="B795" s="1"/>
      <c r="C795" s="4"/>
      <c r="D795" s="4"/>
      <c r="E795" s="4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53"/>
      <c r="U795" s="53"/>
      <c r="V795" s="53"/>
    </row>
    <row r="796" spans="1:22" ht="18.75" customHeight="1" x14ac:dyDescent="0.3">
      <c r="A796" s="5"/>
      <c r="B796" s="1"/>
      <c r="C796" s="4"/>
      <c r="D796" s="4"/>
      <c r="E796" s="4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53"/>
      <c r="U796" s="53"/>
      <c r="V796" s="53"/>
    </row>
    <row r="797" spans="1:22" ht="18.75" customHeight="1" x14ac:dyDescent="0.3">
      <c r="A797" s="5"/>
      <c r="B797" s="1"/>
      <c r="C797" s="4"/>
      <c r="D797" s="4"/>
      <c r="E797" s="4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53"/>
      <c r="U797" s="53"/>
      <c r="V797" s="53"/>
    </row>
    <row r="798" spans="1:22" ht="18.75" customHeight="1" x14ac:dyDescent="0.3">
      <c r="A798" s="5"/>
      <c r="B798" s="1"/>
      <c r="C798" s="4"/>
      <c r="D798" s="4"/>
      <c r="E798" s="4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53"/>
      <c r="U798" s="53"/>
      <c r="V798" s="53"/>
    </row>
    <row r="799" spans="1:22" ht="18.75" customHeight="1" x14ac:dyDescent="0.3">
      <c r="A799" s="5"/>
      <c r="B799" s="1"/>
      <c r="C799" s="4"/>
      <c r="D799" s="4"/>
      <c r="E799" s="4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53"/>
      <c r="U799" s="53"/>
      <c r="V799" s="53"/>
    </row>
    <row r="800" spans="1:22" ht="18.75" customHeight="1" x14ac:dyDescent="0.3">
      <c r="A800" s="5"/>
      <c r="B800" s="1"/>
      <c r="C800" s="4"/>
      <c r="D800" s="4"/>
      <c r="E800" s="4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53"/>
      <c r="U800" s="53"/>
      <c r="V800" s="53"/>
    </row>
    <row r="801" spans="1:22" ht="18.75" customHeight="1" x14ac:dyDescent="0.3">
      <c r="A801" s="5"/>
      <c r="B801" s="1"/>
      <c r="C801" s="4"/>
      <c r="D801" s="4"/>
      <c r="E801" s="4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53"/>
      <c r="U801" s="53"/>
      <c r="V801" s="53"/>
    </row>
    <row r="802" spans="1:22" ht="18.75" customHeight="1" x14ac:dyDescent="0.3">
      <c r="A802" s="5"/>
      <c r="B802" s="1"/>
      <c r="C802" s="4"/>
      <c r="D802" s="4"/>
      <c r="E802" s="4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53"/>
      <c r="U802" s="53"/>
      <c r="V802" s="53"/>
    </row>
    <row r="803" spans="1:22" ht="18.75" customHeight="1" x14ac:dyDescent="0.3">
      <c r="A803" s="5"/>
      <c r="B803" s="1"/>
      <c r="C803" s="4"/>
      <c r="D803" s="4"/>
      <c r="E803" s="4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53"/>
      <c r="U803" s="53"/>
      <c r="V803" s="53"/>
    </row>
    <row r="804" spans="1:22" ht="18.75" customHeight="1" x14ac:dyDescent="0.3">
      <c r="A804" s="5"/>
      <c r="B804" s="1"/>
      <c r="C804" s="4"/>
      <c r="D804" s="4"/>
      <c r="E804" s="4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53"/>
      <c r="U804" s="53"/>
      <c r="V804" s="53"/>
    </row>
    <row r="805" spans="1:22" ht="18.75" customHeight="1" x14ac:dyDescent="0.3">
      <c r="A805" s="5"/>
      <c r="B805" s="1"/>
      <c r="C805" s="4"/>
      <c r="D805" s="4"/>
      <c r="E805" s="4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53"/>
      <c r="U805" s="53"/>
      <c r="V805" s="53"/>
    </row>
    <row r="806" spans="1:22" ht="18.75" customHeight="1" x14ac:dyDescent="0.3">
      <c r="A806" s="5"/>
      <c r="B806" s="1"/>
      <c r="C806" s="4"/>
      <c r="D806" s="4"/>
      <c r="E806" s="4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53"/>
      <c r="U806" s="53"/>
      <c r="V806" s="53"/>
    </row>
    <row r="807" spans="1:22" ht="18.75" customHeight="1" x14ac:dyDescent="0.3">
      <c r="A807" s="5"/>
      <c r="B807" s="1"/>
      <c r="C807" s="4"/>
      <c r="D807" s="4"/>
      <c r="E807" s="4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53"/>
      <c r="U807" s="53"/>
      <c r="V807" s="53"/>
    </row>
    <row r="808" spans="1:22" ht="18.75" customHeight="1" x14ac:dyDescent="0.3">
      <c r="A808" s="5"/>
      <c r="B808" s="1"/>
      <c r="C808" s="4"/>
      <c r="D808" s="4"/>
      <c r="E808" s="4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53"/>
      <c r="U808" s="53"/>
      <c r="V808" s="53"/>
    </row>
    <row r="809" spans="1:22" ht="18.75" customHeight="1" x14ac:dyDescent="0.3">
      <c r="A809" s="5"/>
      <c r="B809" s="1"/>
      <c r="C809" s="4"/>
      <c r="D809" s="4"/>
      <c r="E809" s="4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53"/>
      <c r="U809" s="53"/>
      <c r="V809" s="53"/>
    </row>
    <row r="810" spans="1:22" ht="18.75" customHeight="1" x14ac:dyDescent="0.3">
      <c r="A810" s="5"/>
      <c r="B810" s="1"/>
      <c r="C810" s="4"/>
      <c r="D810" s="4"/>
      <c r="E810" s="4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53"/>
      <c r="U810" s="53"/>
      <c r="V810" s="53"/>
    </row>
    <row r="811" spans="1:22" ht="18.75" customHeight="1" x14ac:dyDescent="0.3">
      <c r="A811" s="5"/>
      <c r="B811" s="1"/>
      <c r="C811" s="4"/>
      <c r="D811" s="4"/>
      <c r="E811" s="4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53"/>
      <c r="U811" s="53"/>
      <c r="V811" s="53"/>
    </row>
    <row r="812" spans="1:22" ht="18.75" customHeight="1" x14ac:dyDescent="0.3">
      <c r="A812" s="5"/>
      <c r="B812" s="1"/>
      <c r="C812" s="4"/>
      <c r="D812" s="4"/>
      <c r="E812" s="4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53"/>
      <c r="U812" s="53"/>
      <c r="V812" s="53"/>
    </row>
    <row r="813" spans="1:22" ht="18.75" customHeight="1" x14ac:dyDescent="0.3">
      <c r="A813" s="5"/>
      <c r="B813" s="1"/>
      <c r="C813" s="4"/>
      <c r="D813" s="4"/>
      <c r="E813" s="4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53"/>
      <c r="U813" s="53"/>
      <c r="V813" s="53"/>
    </row>
    <row r="814" spans="1:22" ht="18.75" customHeight="1" x14ac:dyDescent="0.3">
      <c r="A814" s="5"/>
      <c r="B814" s="1"/>
      <c r="C814" s="4"/>
      <c r="D814" s="4"/>
      <c r="E814" s="4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53"/>
      <c r="U814" s="53"/>
      <c r="V814" s="53"/>
    </row>
    <row r="815" spans="1:22" ht="18.75" customHeight="1" x14ac:dyDescent="0.3">
      <c r="A815" s="5"/>
      <c r="B815" s="1"/>
      <c r="C815" s="4"/>
      <c r="D815" s="4"/>
      <c r="E815" s="4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53"/>
      <c r="U815" s="53"/>
      <c r="V815" s="53"/>
    </row>
    <row r="816" spans="1:22" ht="18.75" customHeight="1" x14ac:dyDescent="0.3">
      <c r="A816" s="5"/>
      <c r="B816" s="1"/>
      <c r="C816" s="4"/>
      <c r="D816" s="4"/>
      <c r="E816" s="4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53"/>
      <c r="U816" s="53"/>
      <c r="V816" s="53"/>
    </row>
    <row r="817" spans="1:22" ht="18.75" customHeight="1" x14ac:dyDescent="0.3">
      <c r="A817" s="5"/>
      <c r="B817" s="1"/>
      <c r="C817" s="4"/>
      <c r="D817" s="4"/>
      <c r="E817" s="4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53"/>
      <c r="U817" s="53"/>
      <c r="V817" s="53"/>
    </row>
    <row r="818" spans="1:22" ht="18.75" customHeight="1" x14ac:dyDescent="0.3">
      <c r="A818" s="5"/>
      <c r="B818" s="1"/>
      <c r="C818" s="4"/>
      <c r="D818" s="4"/>
      <c r="E818" s="4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53"/>
      <c r="U818" s="53"/>
      <c r="V818" s="53"/>
    </row>
    <row r="819" spans="1:22" ht="18.75" customHeight="1" x14ac:dyDescent="0.3">
      <c r="A819" s="5"/>
      <c r="B819" s="1"/>
      <c r="C819" s="4"/>
      <c r="D819" s="4"/>
      <c r="E819" s="4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53"/>
      <c r="U819" s="53"/>
      <c r="V819" s="53"/>
    </row>
    <row r="820" spans="1:22" ht="18.75" customHeight="1" x14ac:dyDescent="0.3">
      <c r="A820" s="5"/>
      <c r="B820" s="1"/>
      <c r="C820" s="4"/>
      <c r="D820" s="4"/>
      <c r="E820" s="4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53"/>
      <c r="U820" s="53"/>
      <c r="V820" s="53"/>
    </row>
    <row r="821" spans="1:22" ht="18.75" customHeight="1" x14ac:dyDescent="0.3">
      <c r="A821" s="5"/>
      <c r="B821" s="1"/>
      <c r="C821" s="4"/>
      <c r="D821" s="4"/>
      <c r="E821" s="4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53"/>
      <c r="U821" s="53"/>
      <c r="V821" s="53"/>
    </row>
    <row r="822" spans="1:22" ht="18.75" customHeight="1" x14ac:dyDescent="0.3">
      <c r="A822" s="5"/>
      <c r="B822" s="1"/>
      <c r="C822" s="4"/>
      <c r="D822" s="4"/>
      <c r="E822" s="4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53"/>
      <c r="U822" s="53"/>
      <c r="V822" s="53"/>
    </row>
    <row r="823" spans="1:22" ht="18.75" customHeight="1" x14ac:dyDescent="0.3">
      <c r="A823" s="5"/>
      <c r="B823" s="1"/>
      <c r="C823" s="4"/>
      <c r="D823" s="4"/>
      <c r="E823" s="4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53"/>
      <c r="U823" s="53"/>
      <c r="V823" s="53"/>
    </row>
    <row r="824" spans="1:22" ht="18.75" customHeight="1" x14ac:dyDescent="0.3">
      <c r="A824" s="5"/>
      <c r="B824" s="1"/>
      <c r="C824" s="4"/>
      <c r="D824" s="4"/>
      <c r="E824" s="4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53"/>
      <c r="U824" s="53"/>
      <c r="V824" s="53"/>
    </row>
    <row r="825" spans="1:22" ht="18.75" customHeight="1" x14ac:dyDescent="0.3">
      <c r="A825" s="5"/>
      <c r="B825" s="1"/>
      <c r="C825" s="4"/>
      <c r="D825" s="4"/>
      <c r="E825" s="4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53"/>
      <c r="U825" s="53"/>
      <c r="V825" s="53"/>
    </row>
    <row r="826" spans="1:22" ht="18.75" customHeight="1" x14ac:dyDescent="0.3">
      <c r="A826" s="5"/>
      <c r="B826" s="1"/>
      <c r="C826" s="4"/>
      <c r="D826" s="4"/>
      <c r="E826" s="4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53"/>
      <c r="U826" s="53"/>
      <c r="V826" s="53"/>
    </row>
    <row r="827" spans="1:22" ht="18.75" customHeight="1" x14ac:dyDescent="0.3">
      <c r="A827" s="5"/>
      <c r="B827" s="1"/>
      <c r="C827" s="4"/>
      <c r="D827" s="4"/>
      <c r="E827" s="4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53"/>
      <c r="U827" s="53"/>
      <c r="V827" s="53"/>
    </row>
    <row r="828" spans="1:22" ht="18.75" customHeight="1" x14ac:dyDescent="0.3">
      <c r="A828" s="5"/>
      <c r="B828" s="1"/>
      <c r="C828" s="4"/>
      <c r="D828" s="4"/>
      <c r="E828" s="4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53"/>
      <c r="U828" s="53"/>
      <c r="V828" s="53"/>
    </row>
    <row r="829" spans="1:22" ht="18.75" customHeight="1" x14ac:dyDescent="0.3">
      <c r="A829" s="5"/>
      <c r="B829" s="1"/>
      <c r="C829" s="4"/>
      <c r="D829" s="4"/>
      <c r="E829" s="4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53"/>
      <c r="U829" s="53"/>
      <c r="V829" s="53"/>
    </row>
    <row r="830" spans="1:22" ht="18.75" customHeight="1" x14ac:dyDescent="0.3">
      <c r="A830" s="5"/>
      <c r="B830" s="1"/>
      <c r="C830" s="4"/>
      <c r="D830" s="4"/>
      <c r="E830" s="4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53"/>
      <c r="U830" s="53"/>
      <c r="V830" s="53"/>
    </row>
    <row r="831" spans="1:22" ht="18.75" customHeight="1" x14ac:dyDescent="0.3">
      <c r="A831" s="5"/>
      <c r="B831" s="1"/>
      <c r="C831" s="4"/>
      <c r="D831" s="4"/>
      <c r="E831" s="4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53"/>
      <c r="U831" s="53"/>
      <c r="V831" s="53"/>
    </row>
    <row r="832" spans="1:22" ht="18.75" customHeight="1" x14ac:dyDescent="0.3">
      <c r="A832" s="5"/>
      <c r="B832" s="1"/>
      <c r="C832" s="4"/>
      <c r="D832" s="4"/>
      <c r="E832" s="4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53"/>
      <c r="U832" s="53"/>
      <c r="V832" s="53"/>
    </row>
    <row r="833" spans="1:22" ht="18.75" customHeight="1" x14ac:dyDescent="0.3">
      <c r="A833" s="5"/>
      <c r="B833" s="1"/>
      <c r="C833" s="4"/>
      <c r="D833" s="4"/>
      <c r="E833" s="4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53"/>
      <c r="U833" s="53"/>
      <c r="V833" s="53"/>
    </row>
    <row r="834" spans="1:22" ht="18.75" customHeight="1" x14ac:dyDescent="0.3">
      <c r="A834" s="5"/>
      <c r="B834" s="1"/>
      <c r="C834" s="4"/>
      <c r="D834" s="4"/>
      <c r="E834" s="4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53"/>
      <c r="U834" s="53"/>
      <c r="V834" s="53"/>
    </row>
    <row r="835" spans="1:22" ht="18.75" customHeight="1" x14ac:dyDescent="0.3">
      <c r="A835" s="5"/>
      <c r="B835" s="1"/>
      <c r="C835" s="4"/>
      <c r="D835" s="4"/>
      <c r="E835" s="4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53"/>
      <c r="U835" s="53"/>
      <c r="V835" s="53"/>
    </row>
    <row r="836" spans="1:22" ht="18.75" customHeight="1" x14ac:dyDescent="0.3">
      <c r="A836" s="5"/>
      <c r="B836" s="1"/>
      <c r="C836" s="4"/>
      <c r="D836" s="4"/>
      <c r="E836" s="4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53"/>
      <c r="U836" s="53"/>
      <c r="V836" s="53"/>
    </row>
    <row r="837" spans="1:22" ht="18.75" customHeight="1" x14ac:dyDescent="0.3">
      <c r="A837" s="5"/>
      <c r="B837" s="1"/>
      <c r="C837" s="4"/>
      <c r="D837" s="4"/>
      <c r="E837" s="4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53"/>
      <c r="U837" s="53"/>
      <c r="V837" s="53"/>
    </row>
    <row r="838" spans="1:22" ht="18.75" customHeight="1" x14ac:dyDescent="0.3">
      <c r="A838" s="5"/>
      <c r="B838" s="1"/>
      <c r="C838" s="4"/>
      <c r="D838" s="4"/>
      <c r="E838" s="4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53"/>
      <c r="U838" s="53"/>
      <c r="V838" s="53"/>
    </row>
    <row r="839" spans="1:22" ht="18.75" customHeight="1" x14ac:dyDescent="0.3">
      <c r="A839" s="5"/>
      <c r="B839" s="1"/>
      <c r="C839" s="4"/>
      <c r="D839" s="4"/>
      <c r="E839" s="4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53"/>
      <c r="U839" s="53"/>
      <c r="V839" s="53"/>
    </row>
    <row r="840" spans="1:22" ht="18.75" customHeight="1" x14ac:dyDescent="0.3">
      <c r="A840" s="5"/>
      <c r="B840" s="1"/>
      <c r="C840" s="4"/>
      <c r="D840" s="4"/>
      <c r="E840" s="4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53"/>
      <c r="U840" s="53"/>
      <c r="V840" s="53"/>
    </row>
    <row r="841" spans="1:22" ht="18.75" customHeight="1" x14ac:dyDescent="0.3">
      <c r="A841" s="5"/>
      <c r="B841" s="1"/>
      <c r="C841" s="4"/>
      <c r="D841" s="4"/>
      <c r="E841" s="4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53"/>
      <c r="U841" s="53"/>
      <c r="V841" s="53"/>
    </row>
    <row r="842" spans="1:22" ht="18.75" customHeight="1" x14ac:dyDescent="0.3">
      <c r="A842" s="5"/>
      <c r="B842" s="1"/>
      <c r="C842" s="4"/>
      <c r="D842" s="4"/>
      <c r="E842" s="4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53"/>
      <c r="U842" s="53"/>
      <c r="V842" s="53"/>
    </row>
    <row r="843" spans="1:22" ht="18.75" customHeight="1" x14ac:dyDescent="0.3">
      <c r="A843" s="5"/>
      <c r="B843" s="1"/>
      <c r="C843" s="4"/>
      <c r="D843" s="4"/>
      <c r="E843" s="4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53"/>
      <c r="U843" s="53"/>
      <c r="V843" s="53"/>
    </row>
    <row r="844" spans="1:22" ht="18.75" customHeight="1" x14ac:dyDescent="0.3">
      <c r="A844" s="5"/>
      <c r="B844" s="1"/>
      <c r="C844" s="4"/>
      <c r="D844" s="4"/>
      <c r="E844" s="4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53"/>
      <c r="U844" s="53"/>
      <c r="V844" s="53"/>
    </row>
    <row r="845" spans="1:22" ht="18.75" customHeight="1" x14ac:dyDescent="0.3">
      <c r="A845" s="5"/>
      <c r="B845" s="1"/>
      <c r="C845" s="4"/>
      <c r="D845" s="4"/>
      <c r="E845" s="4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53"/>
      <c r="U845" s="53"/>
      <c r="V845" s="53"/>
    </row>
    <row r="846" spans="1:22" ht="18.75" customHeight="1" x14ac:dyDescent="0.3">
      <c r="A846" s="5"/>
      <c r="B846" s="1"/>
      <c r="C846" s="4"/>
      <c r="D846" s="4"/>
      <c r="E846" s="4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53"/>
      <c r="U846" s="53"/>
      <c r="V846" s="53"/>
    </row>
    <row r="847" spans="1:22" ht="18.75" customHeight="1" x14ac:dyDescent="0.3">
      <c r="A847" s="5"/>
      <c r="B847" s="1"/>
      <c r="C847" s="4"/>
      <c r="D847" s="4"/>
      <c r="E847" s="4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53"/>
      <c r="U847" s="53"/>
      <c r="V847" s="53"/>
    </row>
    <row r="848" spans="1:22" ht="18.75" customHeight="1" x14ac:dyDescent="0.3">
      <c r="A848" s="5"/>
      <c r="B848" s="1"/>
      <c r="C848" s="4"/>
      <c r="D848" s="4"/>
      <c r="E848" s="4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53"/>
      <c r="U848" s="53"/>
      <c r="V848" s="53"/>
    </row>
    <row r="849" spans="1:22" ht="18.75" customHeight="1" x14ac:dyDescent="0.3">
      <c r="A849" s="5"/>
      <c r="B849" s="1"/>
      <c r="C849" s="4"/>
      <c r="D849" s="4"/>
      <c r="E849" s="4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53"/>
      <c r="U849" s="53"/>
      <c r="V849" s="53"/>
    </row>
    <row r="850" spans="1:22" ht="18.75" customHeight="1" x14ac:dyDescent="0.3">
      <c r="A850" s="5"/>
      <c r="B850" s="1"/>
      <c r="C850" s="4"/>
      <c r="D850" s="4"/>
      <c r="E850" s="4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53"/>
      <c r="U850" s="53"/>
      <c r="V850" s="53"/>
    </row>
    <row r="851" spans="1:22" ht="18.75" customHeight="1" x14ac:dyDescent="0.3">
      <c r="A851" s="5"/>
      <c r="B851" s="1"/>
      <c r="C851" s="4"/>
      <c r="D851" s="4"/>
      <c r="E851" s="4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53"/>
      <c r="U851" s="53"/>
      <c r="V851" s="53"/>
    </row>
    <row r="852" spans="1:22" ht="18.75" customHeight="1" x14ac:dyDescent="0.3">
      <c r="A852" s="5"/>
      <c r="B852" s="1"/>
      <c r="C852" s="4"/>
      <c r="D852" s="4"/>
      <c r="E852" s="4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53"/>
      <c r="U852" s="53"/>
      <c r="V852" s="53"/>
    </row>
    <row r="853" spans="1:22" ht="18.75" customHeight="1" x14ac:dyDescent="0.3">
      <c r="A853" s="5"/>
      <c r="B853" s="1"/>
      <c r="C853" s="4"/>
      <c r="D853" s="4"/>
      <c r="E853" s="4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53"/>
      <c r="U853" s="53"/>
      <c r="V853" s="53"/>
    </row>
    <row r="854" spans="1:22" ht="18.75" customHeight="1" x14ac:dyDescent="0.3">
      <c r="A854" s="5"/>
      <c r="B854" s="1"/>
      <c r="C854" s="4"/>
      <c r="D854" s="4"/>
      <c r="E854" s="4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53"/>
      <c r="U854" s="53"/>
      <c r="V854" s="53"/>
    </row>
    <row r="855" spans="1:22" ht="18.75" customHeight="1" x14ac:dyDescent="0.3">
      <c r="A855" s="5"/>
      <c r="B855" s="1"/>
      <c r="C855" s="4"/>
      <c r="D855" s="4"/>
      <c r="E855" s="4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53"/>
      <c r="U855" s="53"/>
      <c r="V855" s="53"/>
    </row>
    <row r="856" spans="1:22" ht="18.75" customHeight="1" x14ac:dyDescent="0.3">
      <c r="A856" s="5"/>
      <c r="B856" s="1"/>
      <c r="C856" s="4"/>
      <c r="D856" s="4"/>
      <c r="E856" s="4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53"/>
      <c r="U856" s="53"/>
      <c r="V856" s="53"/>
    </row>
    <row r="857" spans="1:22" ht="18.75" customHeight="1" x14ac:dyDescent="0.3">
      <c r="A857" s="5"/>
      <c r="B857" s="1"/>
      <c r="C857" s="4"/>
      <c r="D857" s="4"/>
      <c r="E857" s="4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53"/>
      <c r="U857" s="53"/>
      <c r="V857" s="53"/>
    </row>
    <row r="858" spans="1:22" ht="18.75" customHeight="1" x14ac:dyDescent="0.3">
      <c r="A858" s="5"/>
      <c r="B858" s="1"/>
      <c r="C858" s="4"/>
      <c r="D858" s="4"/>
      <c r="E858" s="4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53"/>
      <c r="U858" s="53"/>
      <c r="V858" s="53"/>
    </row>
    <row r="859" spans="1:22" ht="18.75" customHeight="1" x14ac:dyDescent="0.3">
      <c r="A859" s="5"/>
      <c r="B859" s="1"/>
      <c r="C859" s="4"/>
      <c r="D859" s="4"/>
      <c r="E859" s="4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53"/>
      <c r="U859" s="53"/>
      <c r="V859" s="53"/>
    </row>
    <row r="860" spans="1:22" ht="18.75" customHeight="1" x14ac:dyDescent="0.3">
      <c r="A860" s="5"/>
      <c r="B860" s="1"/>
      <c r="C860" s="4"/>
      <c r="D860" s="4"/>
      <c r="E860" s="4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53"/>
      <c r="U860" s="53"/>
      <c r="V860" s="53"/>
    </row>
    <row r="861" spans="1:22" ht="18.75" customHeight="1" x14ac:dyDescent="0.3">
      <c r="A861" s="5"/>
      <c r="B861" s="1"/>
      <c r="C861" s="4"/>
      <c r="D861" s="4"/>
      <c r="E861" s="4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53"/>
      <c r="U861" s="53"/>
      <c r="V861" s="53"/>
    </row>
    <row r="862" spans="1:22" ht="18.75" customHeight="1" x14ac:dyDescent="0.3">
      <c r="A862" s="5"/>
      <c r="B862" s="1"/>
      <c r="C862" s="4"/>
      <c r="D862" s="4"/>
      <c r="E862" s="4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53"/>
      <c r="U862" s="53"/>
      <c r="V862" s="53"/>
    </row>
    <row r="863" spans="1:22" ht="18.75" customHeight="1" x14ac:dyDescent="0.3">
      <c r="A863" s="5"/>
      <c r="B863" s="1"/>
      <c r="C863" s="4"/>
      <c r="D863" s="4"/>
      <c r="E863" s="4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53"/>
      <c r="U863" s="53"/>
      <c r="V863" s="53"/>
    </row>
    <row r="864" spans="1:22" ht="18.75" customHeight="1" x14ac:dyDescent="0.3">
      <c r="A864" s="5"/>
      <c r="B864" s="1"/>
      <c r="C864" s="4"/>
      <c r="D864" s="4"/>
      <c r="E864" s="4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53"/>
      <c r="U864" s="53"/>
      <c r="V864" s="53"/>
    </row>
    <row r="865" spans="1:22" ht="18.75" customHeight="1" x14ac:dyDescent="0.3">
      <c r="A865" s="5"/>
      <c r="B865" s="1"/>
      <c r="C865" s="4"/>
      <c r="D865" s="4"/>
      <c r="E865" s="4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53"/>
      <c r="U865" s="53"/>
      <c r="V865" s="53"/>
    </row>
    <row r="866" spans="1:22" ht="18.75" customHeight="1" x14ac:dyDescent="0.3">
      <c r="A866" s="5"/>
      <c r="B866" s="1"/>
      <c r="C866" s="4"/>
      <c r="D866" s="4"/>
      <c r="E866" s="4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53"/>
      <c r="U866" s="53"/>
      <c r="V866" s="53"/>
    </row>
    <row r="867" spans="1:22" ht="18.75" customHeight="1" x14ac:dyDescent="0.3">
      <c r="A867" s="5"/>
      <c r="B867" s="1"/>
      <c r="C867" s="4"/>
      <c r="D867" s="4"/>
      <c r="E867" s="4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53"/>
      <c r="U867" s="53"/>
      <c r="V867" s="53"/>
    </row>
    <row r="868" spans="1:22" ht="18.75" customHeight="1" x14ac:dyDescent="0.3">
      <c r="A868" s="5"/>
      <c r="B868" s="1"/>
      <c r="C868" s="4"/>
      <c r="D868" s="4"/>
      <c r="E868" s="4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53"/>
      <c r="U868" s="53"/>
      <c r="V868" s="53"/>
    </row>
    <row r="869" spans="1:22" ht="18.75" customHeight="1" x14ac:dyDescent="0.3">
      <c r="A869" s="5"/>
      <c r="B869" s="1"/>
      <c r="C869" s="4"/>
      <c r="D869" s="4"/>
      <c r="E869" s="4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53"/>
      <c r="U869" s="53"/>
      <c r="V869" s="53"/>
    </row>
    <row r="870" spans="1:22" ht="18.75" customHeight="1" x14ac:dyDescent="0.3">
      <c r="A870" s="5"/>
      <c r="B870" s="1"/>
      <c r="C870" s="4"/>
      <c r="D870" s="4"/>
      <c r="E870" s="4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53"/>
      <c r="U870" s="53"/>
      <c r="V870" s="53"/>
    </row>
    <row r="871" spans="1:22" ht="18.75" customHeight="1" x14ac:dyDescent="0.3">
      <c r="A871" s="5"/>
      <c r="B871" s="1"/>
      <c r="C871" s="4"/>
      <c r="D871" s="4"/>
      <c r="E871" s="4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53"/>
      <c r="U871" s="53"/>
      <c r="V871" s="53"/>
    </row>
    <row r="872" spans="1:22" ht="18.75" customHeight="1" x14ac:dyDescent="0.3">
      <c r="A872" s="5"/>
      <c r="B872" s="1"/>
      <c r="C872" s="4"/>
      <c r="D872" s="4"/>
      <c r="E872" s="4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53"/>
      <c r="U872" s="53"/>
      <c r="V872" s="53"/>
    </row>
    <row r="873" spans="1:22" ht="18.75" customHeight="1" x14ac:dyDescent="0.3">
      <c r="A873" s="5"/>
      <c r="B873" s="1"/>
      <c r="C873" s="4"/>
      <c r="D873" s="4"/>
      <c r="E873" s="4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53"/>
      <c r="U873" s="53"/>
      <c r="V873" s="53"/>
    </row>
    <row r="874" spans="1:22" ht="18.75" customHeight="1" x14ac:dyDescent="0.3">
      <c r="A874" s="5"/>
      <c r="B874" s="1"/>
      <c r="C874" s="4"/>
      <c r="D874" s="4"/>
      <c r="E874" s="4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53"/>
      <c r="U874" s="53"/>
      <c r="V874" s="53"/>
    </row>
    <row r="875" spans="1:22" ht="18.75" customHeight="1" x14ac:dyDescent="0.3">
      <c r="A875" s="5"/>
      <c r="B875" s="1"/>
      <c r="C875" s="4"/>
      <c r="D875" s="4"/>
      <c r="E875" s="4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53"/>
      <c r="U875" s="53"/>
      <c r="V875" s="53"/>
    </row>
    <row r="876" spans="1:22" ht="18.75" customHeight="1" x14ac:dyDescent="0.3">
      <c r="A876" s="5"/>
      <c r="B876" s="1"/>
      <c r="C876" s="4"/>
      <c r="D876" s="4"/>
      <c r="E876" s="4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53"/>
      <c r="U876" s="53"/>
      <c r="V876" s="53"/>
    </row>
    <row r="877" spans="1:22" ht="18.75" customHeight="1" x14ac:dyDescent="0.3">
      <c r="A877" s="5"/>
      <c r="B877" s="1"/>
      <c r="C877" s="4"/>
      <c r="D877" s="4"/>
      <c r="E877" s="4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53"/>
      <c r="U877" s="53"/>
      <c r="V877" s="53"/>
    </row>
    <row r="878" spans="1:22" ht="18.75" customHeight="1" x14ac:dyDescent="0.3">
      <c r="A878" s="5"/>
      <c r="B878" s="1"/>
      <c r="C878" s="4"/>
      <c r="D878" s="4"/>
      <c r="E878" s="4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53"/>
      <c r="U878" s="53"/>
      <c r="V878" s="53"/>
    </row>
    <row r="879" spans="1:22" ht="18.75" customHeight="1" x14ac:dyDescent="0.3">
      <c r="A879" s="5"/>
      <c r="B879" s="1"/>
      <c r="C879" s="4"/>
      <c r="D879" s="4"/>
      <c r="E879" s="4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53"/>
      <c r="U879" s="53"/>
      <c r="V879" s="53"/>
    </row>
    <row r="880" spans="1:22" ht="18.75" customHeight="1" x14ac:dyDescent="0.3">
      <c r="A880" s="5"/>
      <c r="B880" s="1"/>
      <c r="C880" s="4"/>
      <c r="D880" s="4"/>
      <c r="E880" s="4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53"/>
      <c r="U880" s="53"/>
      <c r="V880" s="53"/>
    </row>
    <row r="881" spans="1:22" ht="18.75" customHeight="1" x14ac:dyDescent="0.3">
      <c r="A881" s="5"/>
      <c r="B881" s="1"/>
      <c r="C881" s="4"/>
      <c r="D881" s="4"/>
      <c r="E881" s="4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53"/>
      <c r="U881" s="53"/>
      <c r="V881" s="53"/>
    </row>
    <row r="882" spans="1:22" ht="18.75" customHeight="1" x14ac:dyDescent="0.3">
      <c r="A882" s="5"/>
      <c r="B882" s="1"/>
      <c r="C882" s="4"/>
      <c r="D882" s="4"/>
      <c r="E882" s="4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53"/>
      <c r="U882" s="53"/>
      <c r="V882" s="53"/>
    </row>
    <row r="883" spans="1:22" ht="18.75" customHeight="1" x14ac:dyDescent="0.3">
      <c r="A883" s="5"/>
      <c r="B883" s="1"/>
      <c r="C883" s="4"/>
      <c r="D883" s="4"/>
      <c r="E883" s="4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53"/>
      <c r="U883" s="53"/>
      <c r="V883" s="53"/>
    </row>
    <row r="884" spans="1:22" ht="18.75" customHeight="1" x14ac:dyDescent="0.3">
      <c r="A884" s="5"/>
      <c r="B884" s="1"/>
      <c r="C884" s="4"/>
      <c r="D884" s="4"/>
      <c r="E884" s="4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53"/>
      <c r="U884" s="53"/>
      <c r="V884" s="53"/>
    </row>
    <row r="885" spans="1:22" ht="18.75" customHeight="1" x14ac:dyDescent="0.3">
      <c r="A885" s="5"/>
      <c r="B885" s="1"/>
      <c r="C885" s="4"/>
      <c r="D885" s="4"/>
      <c r="E885" s="4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53"/>
      <c r="U885" s="53"/>
      <c r="V885" s="53"/>
    </row>
    <row r="886" spans="1:22" ht="18.75" customHeight="1" x14ac:dyDescent="0.3">
      <c r="A886" s="5"/>
      <c r="B886" s="1"/>
      <c r="C886" s="4"/>
      <c r="D886" s="4"/>
      <c r="E886" s="4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53"/>
      <c r="U886" s="53"/>
      <c r="V886" s="53"/>
    </row>
    <row r="887" spans="1:22" ht="18.75" customHeight="1" x14ac:dyDescent="0.3">
      <c r="A887" s="5"/>
      <c r="B887" s="1"/>
      <c r="C887" s="4"/>
      <c r="D887" s="4"/>
      <c r="E887" s="4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53"/>
      <c r="U887" s="53"/>
      <c r="V887" s="53"/>
    </row>
    <row r="888" spans="1:22" ht="18.75" customHeight="1" x14ac:dyDescent="0.3">
      <c r="A888" s="5"/>
      <c r="B888" s="1"/>
      <c r="C888" s="4"/>
      <c r="D888" s="4"/>
      <c r="E888" s="4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53"/>
      <c r="U888" s="53"/>
      <c r="V888" s="53"/>
    </row>
    <row r="889" spans="1:22" ht="18.75" customHeight="1" x14ac:dyDescent="0.3">
      <c r="A889" s="5"/>
      <c r="B889" s="1"/>
      <c r="C889" s="4"/>
      <c r="D889" s="4"/>
      <c r="E889" s="4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53"/>
      <c r="U889" s="53"/>
      <c r="V889" s="53"/>
    </row>
    <row r="890" spans="1:22" ht="18.75" customHeight="1" x14ac:dyDescent="0.3">
      <c r="A890" s="5"/>
      <c r="B890" s="1"/>
      <c r="C890" s="4"/>
      <c r="D890" s="4"/>
      <c r="E890" s="4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53"/>
      <c r="U890" s="53"/>
      <c r="V890" s="53"/>
    </row>
    <row r="891" spans="1:22" ht="18.75" customHeight="1" x14ac:dyDescent="0.3">
      <c r="A891" s="5"/>
      <c r="B891" s="1"/>
      <c r="C891" s="4"/>
      <c r="D891" s="4"/>
      <c r="E891" s="4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53"/>
      <c r="U891" s="53"/>
      <c r="V891" s="53"/>
    </row>
    <row r="892" spans="1:22" ht="18.75" customHeight="1" x14ac:dyDescent="0.3">
      <c r="A892" s="5"/>
      <c r="B892" s="1"/>
      <c r="C892" s="4"/>
      <c r="D892" s="4"/>
      <c r="E892" s="4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53"/>
      <c r="U892" s="53"/>
      <c r="V892" s="53"/>
    </row>
    <row r="893" spans="1:22" ht="18.75" customHeight="1" x14ac:dyDescent="0.3">
      <c r="A893" s="5"/>
      <c r="B893" s="1"/>
      <c r="C893" s="4"/>
      <c r="D893" s="4"/>
      <c r="E893" s="4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53"/>
      <c r="U893" s="53"/>
      <c r="V893" s="53"/>
    </row>
    <row r="894" spans="1:22" ht="18.75" customHeight="1" x14ac:dyDescent="0.3">
      <c r="A894" s="5"/>
      <c r="B894" s="1"/>
      <c r="C894" s="4"/>
      <c r="D894" s="4"/>
      <c r="E894" s="4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53"/>
      <c r="U894" s="53"/>
      <c r="V894" s="53"/>
    </row>
    <row r="895" spans="1:22" ht="18.75" customHeight="1" x14ac:dyDescent="0.3">
      <c r="A895" s="5"/>
      <c r="B895" s="1"/>
      <c r="C895" s="4"/>
      <c r="D895" s="4"/>
      <c r="E895" s="4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53"/>
      <c r="U895" s="53"/>
      <c r="V895" s="53"/>
    </row>
    <row r="896" spans="1:22" ht="18.75" customHeight="1" x14ac:dyDescent="0.3">
      <c r="A896" s="5"/>
      <c r="B896" s="1"/>
      <c r="C896" s="4"/>
      <c r="D896" s="4"/>
      <c r="E896" s="4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53"/>
      <c r="U896" s="53"/>
      <c r="V896" s="53"/>
    </row>
    <row r="897" spans="1:22" ht="18.75" customHeight="1" x14ac:dyDescent="0.3">
      <c r="A897" s="5"/>
      <c r="B897" s="1"/>
      <c r="C897" s="4"/>
      <c r="D897" s="4"/>
      <c r="E897" s="4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53"/>
      <c r="U897" s="53"/>
      <c r="V897" s="53"/>
    </row>
    <row r="898" spans="1:22" ht="18.75" customHeight="1" x14ac:dyDescent="0.3">
      <c r="A898" s="5"/>
      <c r="B898" s="1"/>
      <c r="C898" s="4"/>
      <c r="D898" s="4"/>
      <c r="E898" s="4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53"/>
      <c r="U898" s="53"/>
      <c r="V898" s="53"/>
    </row>
    <row r="899" spans="1:22" ht="18.75" customHeight="1" x14ac:dyDescent="0.3">
      <c r="A899" s="5"/>
      <c r="B899" s="1"/>
      <c r="C899" s="4"/>
      <c r="D899" s="4"/>
      <c r="E899" s="4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53"/>
      <c r="U899" s="53"/>
      <c r="V899" s="53"/>
    </row>
    <row r="900" spans="1:22" ht="18.75" customHeight="1" x14ac:dyDescent="0.3">
      <c r="A900" s="5"/>
      <c r="B900" s="1"/>
      <c r="C900" s="4"/>
      <c r="D900" s="4"/>
      <c r="E900" s="4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53"/>
      <c r="U900" s="53"/>
      <c r="V900" s="53"/>
    </row>
    <row r="901" spans="1:22" ht="18.75" customHeight="1" x14ac:dyDescent="0.3">
      <c r="A901" s="5"/>
      <c r="B901" s="1"/>
      <c r="C901" s="4"/>
      <c r="D901" s="4"/>
      <c r="E901" s="4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53"/>
      <c r="U901" s="53"/>
      <c r="V901" s="53"/>
    </row>
    <row r="902" spans="1:22" ht="18.75" customHeight="1" x14ac:dyDescent="0.3">
      <c r="A902" s="5"/>
      <c r="B902" s="1"/>
      <c r="C902" s="4"/>
      <c r="D902" s="4"/>
      <c r="E902" s="4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53"/>
      <c r="U902" s="53"/>
      <c r="V902" s="53"/>
    </row>
    <row r="903" spans="1:22" ht="18.75" customHeight="1" x14ac:dyDescent="0.3">
      <c r="A903" s="5"/>
      <c r="B903" s="1"/>
      <c r="C903" s="4"/>
      <c r="D903" s="4"/>
      <c r="E903" s="4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53"/>
      <c r="U903" s="53"/>
      <c r="V903" s="53"/>
    </row>
    <row r="904" spans="1:22" ht="18.75" customHeight="1" x14ac:dyDescent="0.3">
      <c r="A904" s="5"/>
      <c r="B904" s="1"/>
      <c r="C904" s="4"/>
      <c r="D904" s="4"/>
      <c r="E904" s="4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53"/>
      <c r="U904" s="53"/>
      <c r="V904" s="53"/>
    </row>
    <row r="905" spans="1:22" ht="18.75" customHeight="1" x14ac:dyDescent="0.3">
      <c r="A905" s="5"/>
      <c r="B905" s="1"/>
      <c r="C905" s="4"/>
      <c r="D905" s="4"/>
      <c r="E905" s="4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53"/>
      <c r="U905" s="53"/>
      <c r="V905" s="53"/>
    </row>
    <row r="906" spans="1:22" ht="18.75" customHeight="1" x14ac:dyDescent="0.3">
      <c r="A906" s="5"/>
      <c r="B906" s="1"/>
      <c r="C906" s="4"/>
      <c r="D906" s="4"/>
      <c r="E906" s="4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53"/>
      <c r="U906" s="53"/>
      <c r="V906" s="53"/>
    </row>
    <row r="907" spans="1:22" ht="18.75" customHeight="1" x14ac:dyDescent="0.3">
      <c r="A907" s="5"/>
      <c r="B907" s="1"/>
      <c r="C907" s="4"/>
      <c r="D907" s="4"/>
      <c r="E907" s="4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53"/>
      <c r="U907" s="53"/>
      <c r="V907" s="53"/>
    </row>
    <row r="908" spans="1:22" ht="18.75" customHeight="1" x14ac:dyDescent="0.3">
      <c r="A908" s="5"/>
      <c r="B908" s="1"/>
      <c r="C908" s="4"/>
      <c r="D908" s="4"/>
      <c r="E908" s="4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53"/>
      <c r="U908" s="53"/>
      <c r="V908" s="53"/>
    </row>
    <row r="909" spans="1:22" ht="18.75" customHeight="1" x14ac:dyDescent="0.3">
      <c r="A909" s="5"/>
      <c r="B909" s="1"/>
      <c r="C909" s="4"/>
      <c r="D909" s="4"/>
      <c r="E909" s="4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53"/>
      <c r="U909" s="53"/>
      <c r="V909" s="53"/>
    </row>
    <row r="910" spans="1:22" ht="18.75" customHeight="1" x14ac:dyDescent="0.3">
      <c r="A910" s="5"/>
      <c r="B910" s="1"/>
      <c r="C910" s="4"/>
      <c r="D910" s="4"/>
      <c r="E910" s="4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53"/>
      <c r="U910" s="53"/>
      <c r="V910" s="53"/>
    </row>
    <row r="911" spans="1:22" ht="18.75" customHeight="1" x14ac:dyDescent="0.3">
      <c r="A911" s="5"/>
      <c r="B911" s="1"/>
      <c r="C911" s="4"/>
      <c r="D911" s="4"/>
      <c r="E911" s="4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53"/>
      <c r="U911" s="53"/>
      <c r="V911" s="53"/>
    </row>
    <row r="912" spans="1:22" ht="18.75" customHeight="1" x14ac:dyDescent="0.3">
      <c r="A912" s="5"/>
      <c r="B912" s="1"/>
      <c r="C912" s="4"/>
      <c r="D912" s="4"/>
      <c r="E912" s="4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53"/>
      <c r="U912" s="53"/>
      <c r="V912" s="53"/>
    </row>
    <row r="913" spans="1:22" ht="18.75" customHeight="1" x14ac:dyDescent="0.3">
      <c r="A913" s="5"/>
      <c r="B913" s="1"/>
      <c r="C913" s="4"/>
      <c r="D913" s="4"/>
      <c r="E913" s="4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53"/>
      <c r="U913" s="53"/>
      <c r="V913" s="53"/>
    </row>
    <row r="914" spans="1:22" ht="18.75" customHeight="1" x14ac:dyDescent="0.3">
      <c r="A914" s="5"/>
      <c r="B914" s="1"/>
      <c r="C914" s="4"/>
      <c r="D914" s="4"/>
      <c r="E914" s="4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53"/>
      <c r="U914" s="53"/>
      <c r="V914" s="53"/>
    </row>
    <row r="915" spans="1:22" ht="18.75" customHeight="1" x14ac:dyDescent="0.3">
      <c r="A915" s="5"/>
      <c r="B915" s="1"/>
      <c r="C915" s="4"/>
      <c r="D915" s="4"/>
      <c r="E915" s="4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53"/>
      <c r="U915" s="53"/>
      <c r="V915" s="53"/>
    </row>
    <row r="916" spans="1:22" ht="18.75" customHeight="1" x14ac:dyDescent="0.3">
      <c r="A916" s="5"/>
      <c r="B916" s="1"/>
      <c r="C916" s="4"/>
      <c r="D916" s="4"/>
      <c r="E916" s="4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53"/>
      <c r="U916" s="53"/>
      <c r="V916" s="53"/>
    </row>
    <row r="917" spans="1:22" ht="18.75" customHeight="1" x14ac:dyDescent="0.3">
      <c r="A917" s="5"/>
      <c r="B917" s="1"/>
      <c r="C917" s="4"/>
      <c r="D917" s="4"/>
      <c r="E917" s="4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53"/>
      <c r="U917" s="53"/>
      <c r="V917" s="53"/>
    </row>
    <row r="918" spans="1:22" ht="18.75" customHeight="1" x14ac:dyDescent="0.3">
      <c r="A918" s="5"/>
      <c r="B918" s="1"/>
      <c r="C918" s="4"/>
      <c r="D918" s="4"/>
      <c r="E918" s="4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53"/>
      <c r="U918" s="53"/>
      <c r="V918" s="53"/>
    </row>
    <row r="919" spans="1:22" ht="18.75" customHeight="1" x14ac:dyDescent="0.3">
      <c r="A919" s="5"/>
      <c r="B919" s="1"/>
      <c r="C919" s="4"/>
      <c r="D919" s="4"/>
      <c r="E919" s="4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53"/>
      <c r="U919" s="53"/>
      <c r="V919" s="53"/>
    </row>
    <row r="920" spans="1:22" ht="18.75" customHeight="1" x14ac:dyDescent="0.3">
      <c r="A920" s="5"/>
      <c r="B920" s="1"/>
      <c r="C920" s="4"/>
      <c r="D920" s="4"/>
      <c r="E920" s="4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53"/>
      <c r="U920" s="53"/>
      <c r="V920" s="53"/>
    </row>
    <row r="921" spans="1:22" ht="18.75" customHeight="1" x14ac:dyDescent="0.3">
      <c r="A921" s="5"/>
      <c r="B921" s="1"/>
      <c r="C921" s="4"/>
      <c r="D921" s="4"/>
      <c r="E921" s="4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53"/>
      <c r="U921" s="53"/>
      <c r="V921" s="53"/>
    </row>
    <row r="922" spans="1:22" ht="18.75" customHeight="1" x14ac:dyDescent="0.3">
      <c r="A922" s="5"/>
      <c r="B922" s="1"/>
      <c r="C922" s="4"/>
      <c r="D922" s="4"/>
      <c r="E922" s="4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53"/>
      <c r="U922" s="53"/>
      <c r="V922" s="53"/>
    </row>
    <row r="923" spans="1:22" ht="18.75" customHeight="1" x14ac:dyDescent="0.3">
      <c r="A923" s="5"/>
      <c r="B923" s="1"/>
      <c r="C923" s="4"/>
      <c r="D923" s="4"/>
      <c r="E923" s="4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53"/>
      <c r="U923" s="53"/>
      <c r="V923" s="53"/>
    </row>
    <row r="924" spans="1:22" ht="18.75" customHeight="1" x14ac:dyDescent="0.3">
      <c r="A924" s="5"/>
      <c r="B924" s="1"/>
      <c r="C924" s="4"/>
      <c r="D924" s="4"/>
      <c r="E924" s="4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53"/>
      <c r="U924" s="53"/>
      <c r="V924" s="53"/>
    </row>
    <row r="925" spans="1:22" ht="18.75" customHeight="1" x14ac:dyDescent="0.3">
      <c r="A925" s="5"/>
      <c r="B925" s="1"/>
      <c r="C925" s="4"/>
      <c r="D925" s="4"/>
      <c r="E925" s="4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53"/>
      <c r="U925" s="53"/>
      <c r="V925" s="53"/>
    </row>
    <row r="926" spans="1:22" ht="18.75" customHeight="1" x14ac:dyDescent="0.3">
      <c r="A926" s="5"/>
      <c r="B926" s="1"/>
      <c r="C926" s="4"/>
      <c r="D926" s="4"/>
      <c r="E926" s="4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53"/>
      <c r="U926" s="53"/>
      <c r="V926" s="53"/>
    </row>
    <row r="927" spans="1:22" ht="18.75" customHeight="1" x14ac:dyDescent="0.3">
      <c r="A927" s="5"/>
      <c r="B927" s="1"/>
      <c r="C927" s="4"/>
      <c r="D927" s="4"/>
      <c r="E927" s="4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53"/>
      <c r="U927" s="53"/>
      <c r="V927" s="53"/>
    </row>
    <row r="928" spans="1:22" ht="18.75" customHeight="1" x14ac:dyDescent="0.3">
      <c r="A928" s="5"/>
      <c r="B928" s="1"/>
      <c r="C928" s="4"/>
      <c r="D928" s="4"/>
      <c r="E928" s="4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53"/>
      <c r="U928" s="53"/>
      <c r="V928" s="53"/>
    </row>
    <row r="929" spans="1:22" ht="18.75" customHeight="1" x14ac:dyDescent="0.3">
      <c r="A929" s="5"/>
      <c r="B929" s="1"/>
      <c r="C929" s="4"/>
      <c r="D929" s="4"/>
      <c r="E929" s="4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53"/>
      <c r="U929" s="53"/>
      <c r="V929" s="53"/>
    </row>
    <row r="930" spans="1:22" ht="18.75" customHeight="1" x14ac:dyDescent="0.3">
      <c r="A930" s="5"/>
      <c r="B930" s="1"/>
      <c r="C930" s="4"/>
      <c r="D930" s="4"/>
      <c r="E930" s="4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53"/>
      <c r="U930" s="53"/>
      <c r="V930" s="53"/>
    </row>
    <row r="931" spans="1:22" ht="18.75" customHeight="1" x14ac:dyDescent="0.3">
      <c r="A931" s="5"/>
      <c r="B931" s="1"/>
      <c r="C931" s="4"/>
      <c r="D931" s="4"/>
      <c r="E931" s="4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53"/>
      <c r="U931" s="53"/>
      <c r="V931" s="53"/>
    </row>
    <row r="932" spans="1:22" ht="18.75" customHeight="1" x14ac:dyDescent="0.3">
      <c r="A932" s="5"/>
      <c r="B932" s="1"/>
      <c r="C932" s="4"/>
      <c r="D932" s="4"/>
      <c r="E932" s="4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53"/>
      <c r="U932" s="53"/>
      <c r="V932" s="53"/>
    </row>
    <row r="933" spans="1:22" ht="18.75" customHeight="1" x14ac:dyDescent="0.3">
      <c r="A933" s="5"/>
      <c r="B933" s="1"/>
      <c r="C933" s="4"/>
      <c r="D933" s="4"/>
      <c r="E933" s="4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53"/>
      <c r="U933" s="53"/>
      <c r="V933" s="53"/>
    </row>
    <row r="934" spans="1:22" ht="18.75" customHeight="1" x14ac:dyDescent="0.3">
      <c r="A934" s="5"/>
      <c r="B934" s="1"/>
      <c r="C934" s="4"/>
      <c r="D934" s="4"/>
      <c r="E934" s="4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53"/>
      <c r="U934" s="53"/>
      <c r="V934" s="53"/>
    </row>
    <row r="935" spans="1:22" ht="18.75" customHeight="1" x14ac:dyDescent="0.3">
      <c r="A935" s="5"/>
      <c r="B935" s="1"/>
      <c r="C935" s="4"/>
      <c r="D935" s="4"/>
      <c r="E935" s="4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53"/>
      <c r="U935" s="53"/>
      <c r="V935" s="53"/>
    </row>
    <row r="936" spans="1:22" ht="18.75" customHeight="1" x14ac:dyDescent="0.3">
      <c r="A936" s="5"/>
      <c r="B936" s="1"/>
      <c r="C936" s="4"/>
      <c r="D936" s="4"/>
      <c r="E936" s="4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53"/>
      <c r="U936" s="53"/>
      <c r="V936" s="53"/>
    </row>
    <row r="937" spans="1:22" ht="18.75" customHeight="1" x14ac:dyDescent="0.3">
      <c r="A937" s="5"/>
      <c r="B937" s="1"/>
      <c r="C937" s="4"/>
      <c r="D937" s="4"/>
      <c r="E937" s="4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53"/>
      <c r="U937" s="53"/>
      <c r="V937" s="53"/>
    </row>
    <row r="938" spans="1:22" ht="18.75" customHeight="1" x14ac:dyDescent="0.3">
      <c r="A938" s="5"/>
      <c r="B938" s="1"/>
      <c r="C938" s="4"/>
      <c r="D938" s="4"/>
      <c r="E938" s="4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53"/>
      <c r="U938" s="53"/>
      <c r="V938" s="53"/>
    </row>
    <row r="939" spans="1:22" ht="18.75" customHeight="1" x14ac:dyDescent="0.3">
      <c r="A939" s="5"/>
      <c r="B939" s="1"/>
      <c r="C939" s="4"/>
      <c r="D939" s="4"/>
      <c r="E939" s="4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53"/>
      <c r="U939" s="53"/>
      <c r="V939" s="53"/>
    </row>
    <row r="940" spans="1:22" ht="18.75" customHeight="1" x14ac:dyDescent="0.3">
      <c r="A940" s="5"/>
      <c r="B940" s="1"/>
      <c r="C940" s="4"/>
      <c r="D940" s="4"/>
      <c r="E940" s="4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53"/>
      <c r="U940" s="53"/>
      <c r="V940" s="53"/>
    </row>
    <row r="941" spans="1:22" ht="18.75" customHeight="1" x14ac:dyDescent="0.3">
      <c r="A941" s="5"/>
      <c r="B941" s="1"/>
      <c r="C941" s="4"/>
      <c r="D941" s="4"/>
      <c r="E941" s="4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53"/>
      <c r="U941" s="53"/>
      <c r="V941" s="53"/>
    </row>
    <row r="942" spans="1:22" ht="18.75" customHeight="1" x14ac:dyDescent="0.3">
      <c r="A942" s="5"/>
      <c r="B942" s="1"/>
      <c r="C942" s="4"/>
      <c r="D942" s="4"/>
      <c r="E942" s="4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53"/>
      <c r="U942" s="53"/>
      <c r="V942" s="53"/>
    </row>
    <row r="943" spans="1:22" ht="18.75" customHeight="1" x14ac:dyDescent="0.3">
      <c r="A943" s="5"/>
      <c r="B943" s="1"/>
      <c r="C943" s="4"/>
      <c r="D943" s="4"/>
      <c r="E943" s="4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53"/>
      <c r="U943" s="53"/>
      <c r="V943" s="53"/>
    </row>
    <row r="944" spans="1:22" ht="18.75" customHeight="1" x14ac:dyDescent="0.3">
      <c r="A944" s="5"/>
      <c r="B944" s="1"/>
      <c r="C944" s="4"/>
      <c r="D944" s="4"/>
      <c r="E944" s="4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53"/>
      <c r="U944" s="53"/>
      <c r="V944" s="53"/>
    </row>
    <row r="945" spans="1:22" ht="18.75" customHeight="1" x14ac:dyDescent="0.3">
      <c r="A945" s="5"/>
      <c r="B945" s="1"/>
      <c r="C945" s="4"/>
      <c r="D945" s="4"/>
      <c r="E945" s="4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53"/>
      <c r="U945" s="53"/>
      <c r="V945" s="53"/>
    </row>
    <row r="946" spans="1:22" ht="18.75" customHeight="1" x14ac:dyDescent="0.3">
      <c r="A946" s="5"/>
      <c r="B946" s="1"/>
      <c r="C946" s="4"/>
      <c r="D946" s="4"/>
      <c r="E946" s="4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53"/>
      <c r="U946" s="53"/>
      <c r="V946" s="53"/>
    </row>
    <row r="947" spans="1:22" ht="18.75" customHeight="1" x14ac:dyDescent="0.3">
      <c r="A947" s="5"/>
      <c r="B947" s="1"/>
      <c r="C947" s="4"/>
      <c r="D947" s="4"/>
      <c r="E947" s="4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53"/>
      <c r="U947" s="53"/>
      <c r="V947" s="53"/>
    </row>
    <row r="948" spans="1:22" ht="18.75" customHeight="1" x14ac:dyDescent="0.3">
      <c r="A948" s="5"/>
      <c r="B948" s="1"/>
      <c r="C948" s="4"/>
      <c r="D948" s="4"/>
      <c r="E948" s="4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53"/>
      <c r="U948" s="53"/>
      <c r="V948" s="53"/>
    </row>
    <row r="949" spans="1:22" ht="18.75" customHeight="1" x14ac:dyDescent="0.3">
      <c r="A949" s="5"/>
      <c r="B949" s="1"/>
      <c r="C949" s="4"/>
      <c r="D949" s="4"/>
      <c r="E949" s="4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53"/>
      <c r="U949" s="53"/>
      <c r="V949" s="53"/>
    </row>
    <row r="950" spans="1:22" ht="18.75" customHeight="1" x14ac:dyDescent="0.3">
      <c r="A950" s="5"/>
      <c r="B950" s="1"/>
      <c r="C950" s="4"/>
      <c r="D950" s="4"/>
      <c r="E950" s="4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53"/>
      <c r="U950" s="53"/>
      <c r="V950" s="53"/>
    </row>
    <row r="951" spans="1:22" ht="18.75" customHeight="1" x14ac:dyDescent="0.3">
      <c r="A951" s="5"/>
      <c r="B951" s="1"/>
      <c r="C951" s="4"/>
      <c r="D951" s="4"/>
      <c r="E951" s="4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53"/>
      <c r="U951" s="53"/>
      <c r="V951" s="53"/>
    </row>
    <row r="952" spans="1:22" ht="18.75" customHeight="1" x14ac:dyDescent="0.3">
      <c r="A952" s="5"/>
      <c r="B952" s="1"/>
      <c r="C952" s="4"/>
      <c r="D952" s="4"/>
      <c r="E952" s="4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53"/>
      <c r="U952" s="53"/>
      <c r="V952" s="53"/>
    </row>
    <row r="953" spans="1:22" ht="18.75" customHeight="1" x14ac:dyDescent="0.3">
      <c r="A953" s="5"/>
      <c r="B953" s="1"/>
      <c r="C953" s="4"/>
      <c r="D953" s="4"/>
      <c r="E953" s="4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53"/>
      <c r="U953" s="53"/>
      <c r="V953" s="53"/>
    </row>
    <row r="954" spans="1:22" ht="18.75" customHeight="1" x14ac:dyDescent="0.3">
      <c r="A954" s="5"/>
      <c r="B954" s="1"/>
      <c r="C954" s="4"/>
      <c r="D954" s="4"/>
      <c r="E954" s="4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53"/>
      <c r="U954" s="53"/>
      <c r="V954" s="53"/>
    </row>
    <row r="955" spans="1:22" ht="18.75" customHeight="1" x14ac:dyDescent="0.3">
      <c r="A955" s="5"/>
      <c r="B955" s="1"/>
      <c r="C955" s="4"/>
      <c r="D955" s="4"/>
      <c r="E955" s="4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53"/>
      <c r="U955" s="53"/>
      <c r="V955" s="53"/>
    </row>
    <row r="956" spans="1:22" ht="18.75" customHeight="1" x14ac:dyDescent="0.3">
      <c r="A956" s="5"/>
      <c r="B956" s="1"/>
      <c r="C956" s="4"/>
      <c r="D956" s="4"/>
      <c r="E956" s="4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53"/>
      <c r="U956" s="53"/>
      <c r="V956" s="53"/>
    </row>
    <row r="957" spans="1:22" ht="18.75" customHeight="1" x14ac:dyDescent="0.3">
      <c r="A957" s="5"/>
      <c r="B957" s="1"/>
      <c r="C957" s="4"/>
      <c r="D957" s="4"/>
      <c r="E957" s="4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53"/>
      <c r="U957" s="53"/>
      <c r="V957" s="53"/>
    </row>
    <row r="958" spans="1:22" ht="18.75" customHeight="1" x14ac:dyDescent="0.3">
      <c r="A958" s="5"/>
      <c r="B958" s="1"/>
      <c r="C958" s="4"/>
      <c r="D958" s="4"/>
      <c r="E958" s="4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53"/>
      <c r="U958" s="53"/>
      <c r="V958" s="53"/>
    </row>
    <row r="959" spans="1:22" ht="18.75" customHeight="1" x14ac:dyDescent="0.3">
      <c r="A959" s="5"/>
      <c r="B959" s="1"/>
      <c r="C959" s="4"/>
      <c r="D959" s="4"/>
      <c r="E959" s="4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53"/>
      <c r="U959" s="53"/>
      <c r="V959" s="53"/>
    </row>
    <row r="960" spans="1:22" ht="18.75" customHeight="1" x14ac:dyDescent="0.3">
      <c r="A960" s="5"/>
      <c r="B960" s="1"/>
      <c r="C960" s="4"/>
      <c r="D960" s="4"/>
      <c r="E960" s="4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53"/>
      <c r="U960" s="53"/>
      <c r="V960" s="53"/>
    </row>
    <row r="961" spans="1:22" ht="18.75" customHeight="1" x14ac:dyDescent="0.3">
      <c r="A961" s="5"/>
      <c r="B961" s="1"/>
      <c r="C961" s="4"/>
      <c r="D961" s="4"/>
      <c r="E961" s="4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53"/>
      <c r="U961" s="53"/>
      <c r="V961" s="53"/>
    </row>
    <row r="962" spans="1:22" ht="18.75" customHeight="1" x14ac:dyDescent="0.3">
      <c r="A962" s="5"/>
      <c r="B962" s="1"/>
      <c r="C962" s="4"/>
      <c r="D962" s="4"/>
      <c r="E962" s="4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53"/>
      <c r="U962" s="53"/>
      <c r="V962" s="53"/>
    </row>
    <row r="963" spans="1:22" ht="18.75" customHeight="1" x14ac:dyDescent="0.3">
      <c r="A963" s="5"/>
      <c r="B963" s="1"/>
      <c r="C963" s="4"/>
      <c r="D963" s="4"/>
      <c r="E963" s="4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53"/>
      <c r="U963" s="53"/>
      <c r="V963" s="53"/>
    </row>
    <row r="964" spans="1:22" ht="18.75" customHeight="1" x14ac:dyDescent="0.3">
      <c r="A964" s="5"/>
      <c r="B964" s="1"/>
      <c r="C964" s="4"/>
      <c r="D964" s="4"/>
      <c r="E964" s="4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53"/>
      <c r="U964" s="53"/>
      <c r="V964" s="53"/>
    </row>
    <row r="965" spans="1:22" ht="18.75" customHeight="1" x14ac:dyDescent="0.3">
      <c r="A965" s="5"/>
      <c r="B965" s="1"/>
      <c r="C965" s="4"/>
      <c r="D965" s="4"/>
      <c r="E965" s="4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53"/>
      <c r="U965" s="53"/>
      <c r="V965" s="53"/>
    </row>
    <row r="966" spans="1:22" ht="18.75" customHeight="1" x14ac:dyDescent="0.3">
      <c r="A966" s="5"/>
      <c r="B966" s="1"/>
      <c r="C966" s="4"/>
      <c r="D966" s="4"/>
      <c r="E966" s="4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53"/>
      <c r="U966" s="53"/>
      <c r="V966" s="53"/>
    </row>
    <row r="967" spans="1:22" ht="18.75" customHeight="1" x14ac:dyDescent="0.3">
      <c r="A967" s="5"/>
      <c r="B967" s="1"/>
      <c r="C967" s="4"/>
      <c r="D967" s="4"/>
      <c r="E967" s="4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53"/>
      <c r="U967" s="53"/>
      <c r="V967" s="53"/>
    </row>
    <row r="968" spans="1:22" ht="18.75" customHeight="1" x14ac:dyDescent="0.3">
      <c r="A968" s="5"/>
      <c r="B968" s="1"/>
      <c r="C968" s="4"/>
      <c r="D968" s="4"/>
      <c r="E968" s="4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53"/>
      <c r="U968" s="53"/>
      <c r="V968" s="53"/>
    </row>
    <row r="969" spans="1:22" ht="18.75" customHeight="1" x14ac:dyDescent="0.3">
      <c r="A969" s="5"/>
      <c r="B969" s="1"/>
      <c r="C969" s="4"/>
      <c r="D969" s="4"/>
      <c r="E969" s="4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53"/>
      <c r="U969" s="53"/>
      <c r="V969" s="53"/>
    </row>
    <row r="970" spans="1:22" ht="18.75" customHeight="1" x14ac:dyDescent="0.3">
      <c r="A970" s="5"/>
      <c r="B970" s="1"/>
      <c r="C970" s="4"/>
      <c r="D970" s="4"/>
      <c r="E970" s="4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53"/>
      <c r="U970" s="53"/>
      <c r="V970" s="53"/>
    </row>
    <row r="971" spans="1:22" ht="18.75" customHeight="1" x14ac:dyDescent="0.3">
      <c r="A971" s="5"/>
      <c r="B971" s="1"/>
      <c r="C971" s="4"/>
      <c r="D971" s="4"/>
      <c r="E971" s="4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53"/>
      <c r="U971" s="53"/>
      <c r="V971" s="53"/>
    </row>
    <row r="972" spans="1:22" ht="18.75" customHeight="1" x14ac:dyDescent="0.3">
      <c r="A972" s="5"/>
      <c r="B972" s="1"/>
      <c r="C972" s="4"/>
      <c r="D972" s="4"/>
      <c r="E972" s="4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53"/>
      <c r="U972" s="53"/>
      <c r="V972" s="53"/>
    </row>
    <row r="973" spans="1:22" ht="18.75" customHeight="1" x14ac:dyDescent="0.3">
      <c r="A973" s="5"/>
      <c r="B973" s="1"/>
      <c r="C973" s="4"/>
      <c r="D973" s="4"/>
      <c r="E973" s="4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53"/>
      <c r="U973" s="53"/>
      <c r="V973" s="53"/>
    </row>
    <row r="974" spans="1:22" ht="18.75" customHeight="1" x14ac:dyDescent="0.3">
      <c r="A974" s="5"/>
      <c r="B974" s="1"/>
      <c r="C974" s="4"/>
      <c r="D974" s="4"/>
      <c r="E974" s="4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53"/>
      <c r="U974" s="53"/>
      <c r="V974" s="53"/>
    </row>
    <row r="975" spans="1:22" ht="18.75" customHeight="1" x14ac:dyDescent="0.3">
      <c r="A975" s="5"/>
      <c r="B975" s="1"/>
      <c r="C975" s="4"/>
      <c r="D975" s="4"/>
      <c r="E975" s="4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53"/>
      <c r="U975" s="53"/>
      <c r="V975" s="53"/>
    </row>
    <row r="976" spans="1:22" ht="18.75" customHeight="1" x14ac:dyDescent="0.3">
      <c r="A976" s="5"/>
      <c r="B976" s="1"/>
      <c r="C976" s="4"/>
      <c r="D976" s="4"/>
      <c r="E976" s="4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53"/>
      <c r="U976" s="53"/>
      <c r="V976" s="53"/>
    </row>
    <row r="977" spans="1:22" ht="18.75" customHeight="1" x14ac:dyDescent="0.3">
      <c r="A977" s="5"/>
      <c r="B977" s="1"/>
      <c r="C977" s="4"/>
      <c r="D977" s="4"/>
      <c r="E977" s="4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53"/>
      <c r="U977" s="53"/>
      <c r="V977" s="53"/>
    </row>
    <row r="978" spans="1:22" ht="18.75" customHeight="1" x14ac:dyDescent="0.3">
      <c r="A978" s="5"/>
      <c r="B978" s="1"/>
      <c r="C978" s="4"/>
      <c r="D978" s="4"/>
      <c r="E978" s="4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53"/>
      <c r="U978" s="53"/>
      <c r="V978" s="53"/>
    </row>
    <row r="979" spans="1:22" ht="18.75" customHeight="1" x14ac:dyDescent="0.3">
      <c r="A979" s="5"/>
      <c r="B979" s="1"/>
      <c r="C979" s="4"/>
      <c r="D979" s="4"/>
      <c r="E979" s="4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53"/>
      <c r="U979" s="53"/>
      <c r="V979" s="53"/>
    </row>
    <row r="980" spans="1:22" ht="18.75" customHeight="1" x14ac:dyDescent="0.3">
      <c r="A980" s="5"/>
      <c r="B980" s="1"/>
      <c r="C980" s="4"/>
      <c r="D980" s="4"/>
      <c r="E980" s="4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53"/>
      <c r="U980" s="53"/>
      <c r="V980" s="53"/>
    </row>
    <row r="981" spans="1:22" ht="18.75" customHeight="1" x14ac:dyDescent="0.3">
      <c r="A981" s="5"/>
      <c r="B981" s="1"/>
      <c r="C981" s="4"/>
      <c r="D981" s="4"/>
      <c r="E981" s="4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53"/>
      <c r="U981" s="53"/>
      <c r="V981" s="53"/>
    </row>
    <row r="982" spans="1:22" ht="18.75" customHeight="1" x14ac:dyDescent="0.3">
      <c r="A982" s="5"/>
      <c r="B982" s="1"/>
      <c r="C982" s="4"/>
      <c r="D982" s="4"/>
      <c r="E982" s="4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53"/>
      <c r="U982" s="53"/>
      <c r="V982" s="53"/>
    </row>
    <row r="983" spans="1:22" ht="18.75" customHeight="1" x14ac:dyDescent="0.3">
      <c r="A983" s="5"/>
      <c r="B983" s="1"/>
      <c r="C983" s="4"/>
      <c r="D983" s="4"/>
      <c r="E983" s="4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53"/>
      <c r="U983" s="53"/>
      <c r="V983" s="53"/>
    </row>
    <row r="984" spans="1:22" ht="18.75" customHeight="1" x14ac:dyDescent="0.3">
      <c r="A984" s="5"/>
      <c r="B984" s="1"/>
      <c r="C984" s="4"/>
      <c r="D984" s="4"/>
      <c r="E984" s="4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53"/>
      <c r="U984" s="53"/>
      <c r="V984" s="53"/>
    </row>
    <row r="985" spans="1:22" ht="18.75" customHeight="1" x14ac:dyDescent="0.3">
      <c r="A985" s="5"/>
      <c r="B985" s="1"/>
      <c r="C985" s="4"/>
      <c r="D985" s="4"/>
      <c r="E985" s="4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53"/>
      <c r="U985" s="53"/>
      <c r="V985" s="53"/>
    </row>
    <row r="986" spans="1:22" ht="18.75" customHeight="1" x14ac:dyDescent="0.3">
      <c r="A986" s="5"/>
      <c r="B986" s="1"/>
      <c r="C986" s="4"/>
      <c r="D986" s="4"/>
      <c r="E986" s="4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53"/>
      <c r="U986" s="53"/>
      <c r="V986" s="53"/>
    </row>
    <row r="987" spans="1:22" ht="18.75" customHeight="1" x14ac:dyDescent="0.3">
      <c r="A987" s="5"/>
      <c r="B987" s="1"/>
      <c r="C987" s="4"/>
      <c r="D987" s="4"/>
      <c r="E987" s="4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53"/>
      <c r="U987" s="53"/>
      <c r="V987" s="53"/>
    </row>
    <row r="988" spans="1:22" ht="18.75" customHeight="1" x14ac:dyDescent="0.3">
      <c r="A988" s="5"/>
      <c r="B988" s="1"/>
      <c r="C988" s="4"/>
      <c r="D988" s="4"/>
      <c r="E988" s="4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53"/>
      <c r="U988" s="53"/>
      <c r="V988" s="53"/>
    </row>
    <row r="989" spans="1:22" ht="18.75" customHeight="1" x14ac:dyDescent="0.3">
      <c r="A989" s="5"/>
      <c r="B989" s="1"/>
      <c r="C989" s="4"/>
      <c r="D989" s="4"/>
      <c r="E989" s="4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53"/>
      <c r="U989" s="53"/>
      <c r="V989" s="53"/>
    </row>
    <row r="990" spans="1:22" ht="18.75" customHeight="1" x14ac:dyDescent="0.3">
      <c r="A990" s="5"/>
      <c r="B990" s="1"/>
      <c r="C990" s="4"/>
      <c r="D990" s="4"/>
      <c r="E990" s="4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53"/>
      <c r="U990" s="53"/>
      <c r="V990" s="53"/>
    </row>
    <row r="991" spans="1:22" ht="18.75" customHeight="1" x14ac:dyDescent="0.3">
      <c r="A991" s="5"/>
      <c r="B991" s="1"/>
      <c r="C991" s="4"/>
      <c r="D991" s="4"/>
      <c r="E991" s="4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53"/>
      <c r="U991" s="53"/>
      <c r="V991" s="53"/>
    </row>
    <row r="992" spans="1:22" ht="18.75" customHeight="1" x14ac:dyDescent="0.3">
      <c r="A992" s="5"/>
      <c r="B992" s="1"/>
      <c r="C992" s="4"/>
      <c r="D992" s="4"/>
      <c r="E992" s="4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53"/>
      <c r="U992" s="53"/>
      <c r="V992" s="53"/>
    </row>
    <row r="993" spans="1:22" ht="18.75" customHeight="1" x14ac:dyDescent="0.3">
      <c r="A993" s="5"/>
      <c r="B993" s="1"/>
      <c r="C993" s="4"/>
      <c r="D993" s="4"/>
      <c r="E993" s="4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53"/>
      <c r="U993" s="53"/>
      <c r="V993" s="53"/>
    </row>
    <row r="994" spans="1:22" ht="18.75" customHeight="1" x14ac:dyDescent="0.3">
      <c r="A994" s="5"/>
      <c r="B994" s="1"/>
      <c r="C994" s="4"/>
      <c r="D994" s="4"/>
      <c r="E994" s="4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53"/>
      <c r="U994" s="53"/>
      <c r="V994" s="53"/>
    </row>
    <row r="995" spans="1:22" ht="18.75" customHeight="1" x14ac:dyDescent="0.3">
      <c r="A995" s="5"/>
      <c r="B995" s="1"/>
      <c r="C995" s="4"/>
      <c r="D995" s="4"/>
      <c r="E995" s="4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53"/>
      <c r="U995" s="53"/>
      <c r="V995" s="53"/>
    </row>
    <row r="996" spans="1:22" ht="18.75" customHeight="1" x14ac:dyDescent="0.3">
      <c r="A996" s="5"/>
      <c r="B996" s="1"/>
      <c r="C996" s="4"/>
      <c r="D996" s="4"/>
      <c r="E996" s="4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53"/>
      <c r="U996" s="53"/>
      <c r="V996" s="53"/>
    </row>
    <row r="997" spans="1:22" ht="18.75" customHeight="1" x14ac:dyDescent="0.3">
      <c r="A997" s="5"/>
      <c r="B997" s="1"/>
      <c r="C997" s="4"/>
      <c r="D997" s="4"/>
      <c r="E997" s="4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53"/>
      <c r="U997" s="53"/>
      <c r="V997" s="53"/>
    </row>
    <row r="998" spans="1:22" ht="18.75" customHeight="1" x14ac:dyDescent="0.3">
      <c r="A998" s="5"/>
      <c r="B998" s="1"/>
      <c r="C998" s="4"/>
      <c r="D998" s="4"/>
      <c r="E998" s="4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53"/>
      <c r="U998" s="53"/>
      <c r="V998" s="53"/>
    </row>
    <row r="999" spans="1:22" ht="18.75" customHeight="1" x14ac:dyDescent="0.3">
      <c r="A999" s="5"/>
      <c r="B999" s="1"/>
      <c r="C999" s="4"/>
      <c r="D999" s="4"/>
      <c r="E999" s="4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53"/>
      <c r="U999" s="53"/>
      <c r="V999" s="53"/>
    </row>
    <row r="1000" spans="1:22" ht="18.75" customHeight="1" x14ac:dyDescent="0.3">
      <c r="A1000" s="5"/>
      <c r="B1000" s="1"/>
      <c r="C1000" s="4"/>
      <c r="D1000" s="4"/>
      <c r="E1000" s="4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53"/>
      <c r="U1000" s="53"/>
      <c r="V1000" s="53"/>
    </row>
    <row r="1001" spans="1:22" ht="18.75" customHeight="1" x14ac:dyDescent="0.3">
      <c r="A1001" s="5"/>
      <c r="B1001" s="1"/>
      <c r="C1001" s="4"/>
      <c r="D1001" s="4"/>
      <c r="E1001" s="4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53"/>
      <c r="U1001" s="53"/>
      <c r="V1001" s="53"/>
    </row>
    <row r="1002" spans="1:22" ht="18.75" customHeight="1" x14ac:dyDescent="0.3">
      <c r="A1002" s="5"/>
      <c r="B1002" s="1"/>
      <c r="C1002" s="4"/>
      <c r="D1002" s="4"/>
      <c r="E1002" s="4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53"/>
      <c r="U1002" s="53"/>
      <c r="V1002" s="53"/>
    </row>
    <row r="1003" spans="1:22" ht="18.75" customHeight="1" x14ac:dyDescent="0.3">
      <c r="A1003" s="5"/>
      <c r="B1003" s="1"/>
      <c r="C1003" s="4"/>
      <c r="D1003" s="4"/>
      <c r="E1003" s="4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53"/>
      <c r="U1003" s="53"/>
      <c r="V1003" s="53"/>
    </row>
    <row r="1004" spans="1:22" ht="18.75" customHeight="1" x14ac:dyDescent="0.3">
      <c r="A1004" s="5"/>
      <c r="B1004" s="1"/>
      <c r="C1004" s="4"/>
      <c r="D1004" s="4"/>
      <c r="E1004" s="4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53"/>
      <c r="U1004" s="53"/>
      <c r="V1004" s="53"/>
    </row>
    <row r="1005" spans="1:22" ht="18.75" customHeight="1" x14ac:dyDescent="0.3">
      <c r="A1005" s="5"/>
      <c r="B1005" s="1"/>
      <c r="C1005" s="4"/>
      <c r="D1005" s="4"/>
      <c r="E1005" s="4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53"/>
      <c r="U1005" s="53"/>
      <c r="V1005" s="53"/>
    </row>
    <row r="1006" spans="1:22" ht="18.75" customHeight="1" x14ac:dyDescent="0.3">
      <c r="A1006" s="5"/>
      <c r="B1006" s="1"/>
      <c r="C1006" s="4"/>
      <c r="D1006" s="4"/>
      <c r="E1006" s="4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53"/>
      <c r="U1006" s="53"/>
      <c r="V1006" s="53"/>
    </row>
    <row r="1007" spans="1:22" ht="18.75" customHeight="1" x14ac:dyDescent="0.3">
      <c r="A1007" s="5"/>
      <c r="B1007" s="1"/>
      <c r="C1007" s="4"/>
      <c r="D1007" s="4"/>
      <c r="E1007" s="4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53"/>
      <c r="U1007" s="53"/>
      <c r="V1007" s="53"/>
    </row>
    <row r="1008" spans="1:22" ht="18.75" customHeight="1" x14ac:dyDescent="0.3">
      <c r="A1008" s="5"/>
      <c r="B1008" s="1"/>
      <c r="C1008" s="4"/>
      <c r="D1008" s="4"/>
      <c r="E1008" s="4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53"/>
      <c r="U1008" s="53"/>
      <c r="V1008" s="53"/>
    </row>
    <row r="1009" spans="1:22" ht="18.75" customHeight="1" x14ac:dyDescent="0.3">
      <c r="A1009" s="5"/>
      <c r="B1009" s="1"/>
      <c r="C1009" s="4"/>
      <c r="D1009" s="4"/>
      <c r="E1009" s="4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53"/>
      <c r="U1009" s="53"/>
      <c r="V1009" s="53"/>
    </row>
    <row r="1010" spans="1:22" ht="18.75" customHeight="1" x14ac:dyDescent="0.3">
      <c r="A1010" s="5"/>
      <c r="B1010" s="1"/>
      <c r="C1010" s="4"/>
      <c r="D1010" s="4"/>
      <c r="E1010" s="4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53"/>
      <c r="U1010" s="53"/>
      <c r="V1010" s="53"/>
    </row>
    <row r="1011" spans="1:22" ht="18.75" customHeight="1" x14ac:dyDescent="0.3">
      <c r="A1011" s="5"/>
      <c r="B1011" s="1"/>
      <c r="C1011" s="4"/>
      <c r="D1011" s="4"/>
      <c r="E1011" s="4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53"/>
      <c r="U1011" s="53"/>
      <c r="V1011" s="53"/>
    </row>
    <row r="1012" spans="1:22" ht="18.75" customHeight="1" x14ac:dyDescent="0.3">
      <c r="A1012" s="5"/>
      <c r="B1012" s="1"/>
      <c r="C1012" s="4"/>
      <c r="D1012" s="4"/>
      <c r="E1012" s="4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53"/>
      <c r="U1012" s="53"/>
      <c r="V1012" s="53"/>
    </row>
    <row r="1013" spans="1:22" ht="18.75" customHeight="1" x14ac:dyDescent="0.3">
      <c r="A1013" s="5"/>
      <c r="B1013" s="1"/>
      <c r="C1013" s="4"/>
      <c r="D1013" s="4"/>
      <c r="E1013" s="4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53"/>
      <c r="U1013" s="53"/>
      <c r="V1013" s="53"/>
    </row>
    <row r="1014" spans="1:22" ht="18.75" customHeight="1" x14ac:dyDescent="0.3">
      <c r="A1014" s="5"/>
      <c r="B1014" s="1"/>
      <c r="C1014" s="4"/>
      <c r="D1014" s="4"/>
      <c r="E1014" s="4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53"/>
      <c r="U1014" s="53"/>
      <c r="V1014" s="53"/>
    </row>
    <row r="1015" spans="1:22" ht="18.75" customHeight="1" x14ac:dyDescent="0.3">
      <c r="A1015" s="5"/>
      <c r="B1015" s="1"/>
      <c r="C1015" s="4"/>
      <c r="D1015" s="4"/>
      <c r="E1015" s="4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53"/>
      <c r="U1015" s="53"/>
      <c r="V1015" s="53"/>
    </row>
    <row r="1016" spans="1:22" ht="18.75" customHeight="1" x14ac:dyDescent="0.3">
      <c r="A1016" s="5"/>
      <c r="B1016" s="1"/>
      <c r="C1016" s="4"/>
      <c r="D1016" s="4"/>
      <c r="E1016" s="4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53"/>
      <c r="U1016" s="53"/>
      <c r="V1016" s="53"/>
    </row>
    <row r="1017" spans="1:22" ht="18.75" customHeight="1" x14ac:dyDescent="0.3">
      <c r="A1017" s="5"/>
      <c r="B1017" s="1"/>
      <c r="C1017" s="4"/>
      <c r="D1017" s="4"/>
      <c r="E1017" s="4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53"/>
      <c r="U1017" s="53"/>
      <c r="V1017" s="53"/>
    </row>
    <row r="1018" spans="1:22" ht="18.75" customHeight="1" x14ac:dyDescent="0.3">
      <c r="A1018" s="5"/>
      <c r="B1018" s="1"/>
      <c r="C1018" s="4"/>
      <c r="D1018" s="4"/>
      <c r="E1018" s="4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53"/>
      <c r="U1018" s="53"/>
      <c r="V1018" s="53"/>
    </row>
    <row r="1019" spans="1:22" ht="18.75" customHeight="1" x14ac:dyDescent="0.3">
      <c r="A1019" s="5"/>
      <c r="B1019" s="1"/>
      <c r="C1019" s="4"/>
      <c r="D1019" s="4"/>
      <c r="E1019" s="4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53"/>
      <c r="U1019" s="53"/>
      <c r="V1019" s="53"/>
    </row>
    <row r="1020" spans="1:22" ht="18.75" customHeight="1" x14ac:dyDescent="0.3">
      <c r="A1020" s="5"/>
      <c r="B1020" s="1"/>
      <c r="C1020" s="4"/>
      <c r="D1020" s="4"/>
      <c r="E1020" s="4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53"/>
      <c r="U1020" s="53"/>
      <c r="V1020" s="53"/>
    </row>
    <row r="1021" spans="1:22" ht="18.75" customHeight="1" x14ac:dyDescent="0.3">
      <c r="A1021" s="5"/>
      <c r="B1021" s="1"/>
      <c r="C1021" s="4"/>
      <c r="D1021" s="4"/>
      <c r="E1021" s="4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53"/>
      <c r="U1021" s="53"/>
      <c r="V1021" s="53"/>
    </row>
    <row r="1022" spans="1:22" ht="18.75" customHeight="1" x14ac:dyDescent="0.3">
      <c r="A1022" s="5"/>
      <c r="B1022" s="1"/>
      <c r="C1022" s="4"/>
      <c r="D1022" s="4"/>
      <c r="E1022" s="4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53"/>
      <c r="U1022" s="53"/>
      <c r="V1022" s="53"/>
    </row>
    <row r="1023" spans="1:22" ht="18.75" customHeight="1" x14ac:dyDescent="0.3">
      <c r="A1023" s="5"/>
      <c r="B1023" s="1"/>
      <c r="C1023" s="4"/>
      <c r="D1023" s="4"/>
      <c r="E1023" s="4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53"/>
      <c r="U1023" s="53"/>
      <c r="V1023" s="53"/>
    </row>
    <row r="1024" spans="1:22" ht="18.75" customHeight="1" x14ac:dyDescent="0.3">
      <c r="A1024" s="5"/>
      <c r="B1024" s="1"/>
      <c r="C1024" s="4"/>
      <c r="D1024" s="4"/>
      <c r="E1024" s="4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53"/>
      <c r="U1024" s="53"/>
      <c r="V1024" s="53"/>
    </row>
    <row r="1025" spans="1:22" ht="18.75" customHeight="1" x14ac:dyDescent="0.3">
      <c r="A1025" s="5"/>
      <c r="B1025" s="1"/>
      <c r="C1025" s="4"/>
      <c r="D1025" s="4"/>
      <c r="E1025" s="4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53"/>
      <c r="U1025" s="53"/>
      <c r="V1025" s="53"/>
    </row>
    <row r="1026" spans="1:22" ht="18.75" customHeight="1" x14ac:dyDescent="0.3">
      <c r="A1026" s="5"/>
      <c r="B1026" s="1"/>
      <c r="C1026" s="4"/>
      <c r="D1026" s="4"/>
      <c r="E1026" s="4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53"/>
      <c r="U1026" s="53"/>
      <c r="V1026" s="53"/>
    </row>
    <row r="1027" spans="1:22" ht="18.75" customHeight="1" x14ac:dyDescent="0.3">
      <c r="A1027" s="5"/>
      <c r="B1027" s="1"/>
      <c r="C1027" s="4"/>
      <c r="D1027" s="4"/>
      <c r="E1027" s="4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53"/>
      <c r="U1027" s="53"/>
      <c r="V1027" s="53"/>
    </row>
    <row r="1028" spans="1:22" ht="18.75" customHeight="1" x14ac:dyDescent="0.3">
      <c r="A1028" s="5"/>
      <c r="B1028" s="1"/>
      <c r="C1028" s="4"/>
      <c r="D1028" s="4"/>
      <c r="E1028" s="4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53"/>
      <c r="U1028" s="53"/>
      <c r="V1028" s="53"/>
    </row>
    <row r="1029" spans="1:22" ht="18.75" customHeight="1" x14ac:dyDescent="0.3">
      <c r="A1029" s="5"/>
      <c r="B1029" s="1"/>
      <c r="C1029" s="4"/>
      <c r="D1029" s="4"/>
      <c r="E1029" s="4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53"/>
      <c r="U1029" s="53"/>
      <c r="V1029" s="53"/>
    </row>
    <row r="1030" spans="1:22" ht="18.75" customHeight="1" x14ac:dyDescent="0.3">
      <c r="A1030" s="5"/>
      <c r="B1030" s="1"/>
      <c r="C1030" s="4"/>
      <c r="D1030" s="4"/>
      <c r="E1030" s="4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53"/>
      <c r="U1030" s="53"/>
      <c r="V1030" s="53"/>
    </row>
    <row r="1031" spans="1:22" ht="18.75" customHeight="1" x14ac:dyDescent="0.3">
      <c r="A1031" s="5"/>
      <c r="B1031" s="1"/>
      <c r="C1031" s="4"/>
      <c r="D1031" s="4"/>
      <c r="E1031" s="4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53"/>
      <c r="U1031" s="53"/>
      <c r="V1031" s="53"/>
    </row>
    <row r="1032" spans="1:22" ht="18.75" customHeight="1" x14ac:dyDescent="0.3">
      <c r="A1032" s="5"/>
      <c r="B1032" s="1"/>
      <c r="C1032" s="4"/>
      <c r="D1032" s="4"/>
      <c r="E1032" s="4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53"/>
      <c r="U1032" s="53"/>
      <c r="V1032" s="53"/>
    </row>
    <row r="1033" spans="1:22" ht="18.75" customHeight="1" x14ac:dyDescent="0.3">
      <c r="A1033" s="5"/>
      <c r="B1033" s="1"/>
      <c r="C1033" s="4"/>
      <c r="D1033" s="4"/>
      <c r="E1033" s="4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53"/>
      <c r="U1033" s="53"/>
      <c r="V1033" s="53"/>
    </row>
    <row r="1034" spans="1:22" ht="18.75" customHeight="1" x14ac:dyDescent="0.3">
      <c r="A1034" s="5"/>
      <c r="B1034" s="1"/>
      <c r="C1034" s="4"/>
      <c r="D1034" s="4"/>
      <c r="E1034" s="4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53"/>
      <c r="U1034" s="53"/>
      <c r="V1034" s="53"/>
    </row>
    <row r="1035" spans="1:22" ht="18.75" customHeight="1" x14ac:dyDescent="0.3">
      <c r="A1035" s="5"/>
      <c r="B1035" s="1"/>
      <c r="C1035" s="4"/>
      <c r="D1035" s="4"/>
      <c r="E1035" s="4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53"/>
      <c r="U1035" s="53"/>
      <c r="V1035" s="53"/>
    </row>
    <row r="1036" spans="1:22" ht="18.75" customHeight="1" x14ac:dyDescent="0.3">
      <c r="A1036" s="5"/>
      <c r="B1036" s="1"/>
      <c r="C1036" s="4"/>
      <c r="D1036" s="4"/>
      <c r="E1036" s="4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53"/>
      <c r="U1036" s="53"/>
      <c r="V1036" s="53"/>
    </row>
    <row r="1037" spans="1:22" ht="18.75" customHeight="1" x14ac:dyDescent="0.3">
      <c r="A1037" s="5"/>
      <c r="B1037" s="1"/>
      <c r="C1037" s="4"/>
      <c r="D1037" s="4"/>
      <c r="E1037" s="4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53"/>
      <c r="U1037" s="53"/>
      <c r="V1037" s="53"/>
    </row>
    <row r="1038" spans="1:22" ht="18.75" customHeight="1" x14ac:dyDescent="0.3">
      <c r="A1038" s="5"/>
      <c r="B1038" s="1"/>
      <c r="C1038" s="4"/>
      <c r="D1038" s="4"/>
      <c r="E1038" s="4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53"/>
      <c r="U1038" s="53"/>
      <c r="V1038" s="53"/>
    </row>
    <row r="1039" spans="1:22" ht="18.75" customHeight="1" x14ac:dyDescent="0.3">
      <c r="A1039" s="5"/>
      <c r="B1039" s="1"/>
      <c r="C1039" s="4"/>
      <c r="D1039" s="4"/>
      <c r="E1039" s="4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53"/>
      <c r="U1039" s="53"/>
      <c r="V1039" s="53"/>
    </row>
    <row r="1040" spans="1:22" ht="18.75" customHeight="1" x14ac:dyDescent="0.3">
      <c r="A1040" s="5"/>
      <c r="B1040" s="1"/>
      <c r="C1040" s="4"/>
      <c r="D1040" s="4"/>
      <c r="E1040" s="4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53"/>
      <c r="U1040" s="53"/>
      <c r="V1040" s="53"/>
    </row>
    <row r="1041" spans="1:22" ht="18.75" customHeight="1" x14ac:dyDescent="0.3">
      <c r="A1041" s="5"/>
      <c r="B1041" s="1"/>
      <c r="C1041" s="4"/>
      <c r="D1041" s="4"/>
      <c r="E1041" s="4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53"/>
      <c r="U1041" s="53"/>
      <c r="V1041" s="53"/>
    </row>
    <row r="1042" spans="1:22" ht="18.75" customHeight="1" x14ac:dyDescent="0.3">
      <c r="A1042" s="5"/>
      <c r="B1042" s="1"/>
      <c r="C1042" s="4"/>
      <c r="D1042" s="4"/>
      <c r="E1042" s="4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53"/>
      <c r="U1042" s="53"/>
      <c r="V1042" s="53"/>
    </row>
    <row r="1043" spans="1:22" ht="18.75" customHeight="1" x14ac:dyDescent="0.3">
      <c r="A1043" s="5"/>
      <c r="B1043" s="1"/>
      <c r="C1043" s="4"/>
      <c r="D1043" s="4"/>
      <c r="E1043" s="4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53"/>
      <c r="U1043" s="53"/>
      <c r="V1043" s="53"/>
    </row>
    <row r="1044" spans="1:22" ht="18.75" customHeight="1" x14ac:dyDescent="0.3">
      <c r="A1044" s="5"/>
      <c r="B1044" s="1"/>
      <c r="C1044" s="4"/>
      <c r="D1044" s="4"/>
      <c r="E1044" s="4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53"/>
      <c r="U1044" s="53"/>
      <c r="V1044" s="53"/>
    </row>
    <row r="1045" spans="1:22" ht="18.75" customHeight="1" x14ac:dyDescent="0.3">
      <c r="A1045" s="5"/>
      <c r="B1045" s="1"/>
      <c r="C1045" s="4"/>
      <c r="D1045" s="4"/>
      <c r="E1045" s="4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53"/>
      <c r="U1045" s="53"/>
      <c r="V1045" s="53"/>
    </row>
    <row r="1046" spans="1:22" ht="18.75" customHeight="1" x14ac:dyDescent="0.3">
      <c r="A1046" s="5"/>
      <c r="B1046" s="1"/>
      <c r="C1046" s="4"/>
      <c r="D1046" s="4"/>
      <c r="E1046" s="4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53"/>
      <c r="U1046" s="53"/>
      <c r="V1046" s="53"/>
    </row>
    <row r="1047" spans="1:22" ht="18.75" customHeight="1" x14ac:dyDescent="0.3">
      <c r="A1047" s="5"/>
      <c r="B1047" s="1"/>
      <c r="C1047" s="4"/>
      <c r="D1047" s="4"/>
      <c r="E1047" s="4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53"/>
      <c r="U1047" s="53"/>
      <c r="V1047" s="53"/>
    </row>
    <row r="1048" spans="1:22" ht="18.75" customHeight="1" x14ac:dyDescent="0.3">
      <c r="A1048" s="5"/>
      <c r="B1048" s="1"/>
      <c r="C1048" s="4"/>
      <c r="D1048" s="4"/>
      <c r="E1048" s="4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53"/>
      <c r="U1048" s="53"/>
      <c r="V1048" s="53"/>
    </row>
    <row r="1049" spans="1:22" ht="18.75" customHeight="1" x14ac:dyDescent="0.3">
      <c r="A1049" s="5"/>
      <c r="B1049" s="1"/>
      <c r="C1049" s="4"/>
      <c r="D1049" s="4"/>
      <c r="E1049" s="4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53"/>
      <c r="U1049" s="53"/>
      <c r="V1049" s="53"/>
    </row>
    <row r="1050" spans="1:22" ht="18.75" customHeight="1" x14ac:dyDescent="0.3">
      <c r="A1050" s="5"/>
      <c r="B1050" s="1"/>
      <c r="C1050" s="4"/>
      <c r="D1050" s="4"/>
      <c r="E1050" s="4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53"/>
      <c r="U1050" s="53"/>
      <c r="V1050" s="53"/>
    </row>
    <row r="1051" spans="1:22" ht="18.75" customHeight="1" x14ac:dyDescent="0.3">
      <c r="A1051" s="5"/>
      <c r="B1051" s="1"/>
      <c r="C1051" s="4"/>
      <c r="D1051" s="4"/>
      <c r="E1051" s="4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53"/>
      <c r="U1051" s="53"/>
      <c r="V1051" s="53"/>
    </row>
    <row r="1052" spans="1:22" ht="18.75" customHeight="1" x14ac:dyDescent="0.3">
      <c r="A1052" s="5"/>
      <c r="B1052" s="1"/>
      <c r="C1052" s="4"/>
      <c r="D1052" s="4"/>
      <c r="E1052" s="4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53"/>
      <c r="U1052" s="53"/>
      <c r="V1052" s="53"/>
    </row>
    <row r="1053" spans="1:22" ht="18.75" customHeight="1" x14ac:dyDescent="0.3">
      <c r="A1053" s="5"/>
      <c r="B1053" s="1"/>
      <c r="C1053" s="4"/>
      <c r="D1053" s="4"/>
      <c r="E1053" s="4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53"/>
      <c r="U1053" s="53"/>
      <c r="V1053" s="53"/>
    </row>
    <row r="1054" spans="1:22" ht="18.75" customHeight="1" x14ac:dyDescent="0.3">
      <c r="A1054" s="5"/>
      <c r="B1054" s="1"/>
      <c r="C1054" s="4"/>
      <c r="D1054" s="4"/>
      <c r="E1054" s="4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53"/>
      <c r="U1054" s="53"/>
      <c r="V1054" s="53"/>
    </row>
    <row r="1055" spans="1:22" ht="18.75" customHeight="1" x14ac:dyDescent="0.3">
      <c r="A1055" s="5"/>
      <c r="B1055" s="1"/>
      <c r="C1055" s="4"/>
      <c r="D1055" s="4"/>
      <c r="E1055" s="4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53"/>
      <c r="U1055" s="53"/>
      <c r="V1055" s="53"/>
    </row>
    <row r="1056" spans="1:22" ht="18.75" customHeight="1" x14ac:dyDescent="0.3">
      <c r="A1056" s="5"/>
      <c r="B1056" s="1"/>
      <c r="C1056" s="4"/>
      <c r="D1056" s="4"/>
      <c r="E1056" s="4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53"/>
      <c r="U1056" s="53"/>
      <c r="V1056" s="53"/>
    </row>
    <row r="1057" spans="1:22" ht="18.75" customHeight="1" x14ac:dyDescent="0.3">
      <c r="A1057" s="5"/>
      <c r="B1057" s="1"/>
      <c r="C1057" s="4"/>
      <c r="D1057" s="4"/>
      <c r="E1057" s="4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53"/>
      <c r="U1057" s="53"/>
      <c r="V1057" s="53"/>
    </row>
    <row r="1058" spans="1:22" ht="18.75" customHeight="1" x14ac:dyDescent="0.3">
      <c r="A1058" s="5"/>
      <c r="B1058" s="1"/>
      <c r="C1058" s="4"/>
      <c r="D1058" s="4"/>
      <c r="E1058" s="4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53"/>
      <c r="U1058" s="53"/>
      <c r="V1058" s="53"/>
    </row>
    <row r="1059" spans="1:22" ht="18.75" customHeight="1" x14ac:dyDescent="0.3">
      <c r="A1059" s="5"/>
      <c r="B1059" s="1"/>
      <c r="C1059" s="4"/>
      <c r="D1059" s="4"/>
      <c r="E1059" s="4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53"/>
      <c r="U1059" s="53"/>
      <c r="V1059" s="53"/>
    </row>
    <row r="1060" spans="1:22" ht="18.75" customHeight="1" x14ac:dyDescent="0.3">
      <c r="A1060" s="5"/>
      <c r="B1060" s="1"/>
      <c r="C1060" s="4"/>
      <c r="D1060" s="4"/>
      <c r="E1060" s="4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53"/>
      <c r="U1060" s="53"/>
      <c r="V1060" s="53"/>
    </row>
    <row r="1061" spans="1:22" ht="18.75" customHeight="1" x14ac:dyDescent="0.3">
      <c r="A1061" s="5"/>
      <c r="B1061" s="1"/>
      <c r="C1061" s="4"/>
      <c r="D1061" s="4"/>
      <c r="E1061" s="4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53"/>
      <c r="U1061" s="53"/>
      <c r="V1061" s="53"/>
    </row>
    <row r="1062" spans="1:22" ht="18.75" customHeight="1" x14ac:dyDescent="0.3">
      <c r="A1062" s="5"/>
      <c r="B1062" s="1"/>
      <c r="C1062" s="4"/>
      <c r="D1062" s="4"/>
      <c r="E1062" s="4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53"/>
      <c r="U1062" s="53"/>
      <c r="V1062" s="53"/>
    </row>
    <row r="1063" spans="1:22" ht="18.75" customHeight="1" x14ac:dyDescent="0.3">
      <c r="A1063" s="5"/>
      <c r="B1063" s="1"/>
      <c r="C1063" s="4"/>
      <c r="D1063" s="4"/>
      <c r="E1063" s="4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53"/>
      <c r="U1063" s="53"/>
      <c r="V1063" s="53"/>
    </row>
    <row r="1064" spans="1:22" ht="18.75" customHeight="1" x14ac:dyDescent="0.3">
      <c r="A1064" s="5"/>
      <c r="B1064" s="1"/>
      <c r="C1064" s="4"/>
      <c r="D1064" s="4"/>
      <c r="E1064" s="4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53"/>
      <c r="U1064" s="53"/>
      <c r="V1064" s="53"/>
    </row>
    <row r="1065" spans="1:22" ht="18.75" customHeight="1" x14ac:dyDescent="0.3">
      <c r="A1065" s="5"/>
      <c r="B1065" s="1"/>
      <c r="C1065" s="4"/>
      <c r="D1065" s="4"/>
      <c r="E1065" s="4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53"/>
      <c r="U1065" s="53"/>
      <c r="V1065" s="53"/>
    </row>
    <row r="1066" spans="1:22" ht="18.75" customHeight="1" x14ac:dyDescent="0.3">
      <c r="A1066" s="5"/>
      <c r="B1066" s="1"/>
      <c r="C1066" s="4"/>
      <c r="D1066" s="4"/>
      <c r="E1066" s="4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53"/>
      <c r="U1066" s="53"/>
      <c r="V1066" s="53"/>
    </row>
    <row r="1067" spans="1:22" ht="18.75" customHeight="1" x14ac:dyDescent="0.3">
      <c r="A1067" s="5"/>
      <c r="B1067" s="1"/>
      <c r="C1067" s="4"/>
      <c r="D1067" s="4"/>
      <c r="E1067" s="4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53"/>
      <c r="U1067" s="53"/>
      <c r="V1067" s="53"/>
    </row>
    <row r="1068" spans="1:22" ht="18.75" customHeight="1" x14ac:dyDescent="0.3">
      <c r="A1068" s="5"/>
      <c r="B1068" s="1"/>
      <c r="C1068" s="4"/>
      <c r="D1068" s="4"/>
      <c r="E1068" s="4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53"/>
      <c r="U1068" s="53"/>
      <c r="V1068" s="53"/>
    </row>
    <row r="1069" spans="1:22" ht="18.75" customHeight="1" x14ac:dyDescent="0.3">
      <c r="A1069" s="5"/>
      <c r="B1069" s="1"/>
      <c r="C1069" s="4"/>
      <c r="D1069" s="4"/>
      <c r="E1069" s="4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53"/>
      <c r="U1069" s="53"/>
      <c r="V1069" s="53"/>
    </row>
    <row r="1070" spans="1:22" ht="18.75" customHeight="1" x14ac:dyDescent="0.3">
      <c r="A1070" s="5"/>
      <c r="B1070" s="1"/>
      <c r="C1070" s="4"/>
      <c r="D1070" s="4"/>
      <c r="E1070" s="4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53"/>
      <c r="U1070" s="53"/>
      <c r="V1070" s="53"/>
    </row>
    <row r="1071" spans="1:22" ht="18.75" customHeight="1" x14ac:dyDescent="0.3">
      <c r="A1071" s="5"/>
      <c r="B1071" s="1"/>
      <c r="C1071" s="4"/>
      <c r="D1071" s="4"/>
      <c r="E1071" s="4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53"/>
      <c r="U1071" s="53"/>
      <c r="V1071" s="53"/>
    </row>
    <row r="1072" spans="1:22" ht="18.75" customHeight="1" x14ac:dyDescent="0.3">
      <c r="A1072" s="5"/>
      <c r="B1072" s="1"/>
      <c r="C1072" s="4"/>
      <c r="D1072" s="4"/>
      <c r="E1072" s="4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53"/>
      <c r="U1072" s="53"/>
      <c r="V1072" s="53"/>
    </row>
    <row r="1073" spans="1:22" ht="18.75" customHeight="1" x14ac:dyDescent="0.3">
      <c r="A1073" s="5"/>
      <c r="B1073" s="1"/>
      <c r="C1073" s="4"/>
      <c r="D1073" s="4"/>
      <c r="E1073" s="4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53"/>
      <c r="U1073" s="53"/>
      <c r="V1073" s="53"/>
    </row>
    <row r="1074" spans="1:22" ht="18.75" customHeight="1" x14ac:dyDescent="0.3">
      <c r="A1074" s="5"/>
      <c r="B1074" s="1"/>
      <c r="C1074" s="4"/>
      <c r="D1074" s="4"/>
      <c r="E1074" s="4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53"/>
      <c r="U1074" s="53"/>
      <c r="V1074" s="53"/>
    </row>
    <row r="1075" spans="1:22" ht="18.75" customHeight="1" x14ac:dyDescent="0.3">
      <c r="A1075" s="5"/>
      <c r="B1075" s="1"/>
      <c r="C1075" s="4"/>
      <c r="D1075" s="4"/>
      <c r="E1075" s="4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53"/>
      <c r="U1075" s="53"/>
      <c r="V1075" s="53"/>
    </row>
    <row r="1076" spans="1:22" ht="18.75" customHeight="1" x14ac:dyDescent="0.3">
      <c r="A1076" s="5"/>
      <c r="B1076" s="1"/>
      <c r="C1076" s="4"/>
      <c r="D1076" s="4"/>
      <c r="E1076" s="4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53"/>
      <c r="U1076" s="53"/>
      <c r="V1076" s="53"/>
    </row>
    <row r="1077" spans="1:22" ht="18.75" customHeight="1" x14ac:dyDescent="0.3">
      <c r="A1077" s="5"/>
      <c r="B1077" s="1"/>
      <c r="C1077" s="4"/>
      <c r="D1077" s="4"/>
      <c r="E1077" s="4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53"/>
      <c r="U1077" s="53"/>
      <c r="V1077" s="53"/>
    </row>
    <row r="1078" spans="1:22" ht="18.75" customHeight="1" x14ac:dyDescent="0.3">
      <c r="A1078" s="5"/>
      <c r="B1078" s="1"/>
      <c r="C1078" s="4"/>
      <c r="D1078" s="4"/>
      <c r="E1078" s="4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53"/>
      <c r="U1078" s="53"/>
      <c r="V1078" s="53"/>
    </row>
    <row r="1079" spans="1:22" ht="18.75" customHeight="1" x14ac:dyDescent="0.3">
      <c r="A1079" s="5"/>
      <c r="B1079" s="1"/>
      <c r="C1079" s="4"/>
      <c r="D1079" s="4"/>
      <c r="E1079" s="4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53"/>
      <c r="U1079" s="53"/>
      <c r="V1079" s="53"/>
    </row>
    <row r="1080" spans="1:22" ht="18.75" customHeight="1" x14ac:dyDescent="0.3">
      <c r="A1080" s="5"/>
      <c r="B1080" s="1"/>
      <c r="C1080" s="4"/>
      <c r="D1080" s="4"/>
      <c r="E1080" s="4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53"/>
      <c r="U1080" s="53"/>
      <c r="V1080" s="53"/>
    </row>
    <row r="1081" spans="1:22" ht="18.75" customHeight="1" x14ac:dyDescent="0.3">
      <c r="A1081" s="5"/>
      <c r="B1081" s="1"/>
      <c r="C1081" s="4"/>
      <c r="D1081" s="4"/>
      <c r="E1081" s="4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53"/>
      <c r="U1081" s="53"/>
      <c r="V1081" s="53"/>
    </row>
    <row r="1082" spans="1:22" ht="18.75" customHeight="1" x14ac:dyDescent="0.3">
      <c r="A1082" s="5"/>
      <c r="B1082" s="1"/>
      <c r="C1082" s="4"/>
      <c r="D1082" s="4"/>
      <c r="E1082" s="4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53"/>
      <c r="U1082" s="53"/>
      <c r="V1082" s="53"/>
    </row>
    <row r="1083" spans="1:22" ht="18.75" customHeight="1" x14ac:dyDescent="0.3">
      <c r="A1083" s="5"/>
      <c r="B1083" s="1"/>
      <c r="C1083" s="4"/>
      <c r="D1083" s="4"/>
      <c r="E1083" s="4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53"/>
      <c r="U1083" s="53"/>
      <c r="V1083" s="53"/>
    </row>
    <row r="1084" spans="1:22" ht="18.75" customHeight="1" x14ac:dyDescent="0.3">
      <c r="A1084" s="5"/>
      <c r="B1084" s="1"/>
      <c r="C1084" s="4"/>
      <c r="D1084" s="4"/>
      <c r="E1084" s="4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53"/>
      <c r="U1084" s="53"/>
      <c r="V1084" s="53"/>
    </row>
    <row r="1085" spans="1:22" ht="18.75" customHeight="1" x14ac:dyDescent="0.3">
      <c r="A1085" s="5"/>
      <c r="B1085" s="1"/>
      <c r="C1085" s="4"/>
      <c r="D1085" s="4"/>
      <c r="E1085" s="4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53"/>
      <c r="U1085" s="53"/>
      <c r="V1085" s="53"/>
    </row>
    <row r="1086" spans="1:22" ht="18.75" customHeight="1" x14ac:dyDescent="0.3">
      <c r="A1086" s="5"/>
      <c r="B1086" s="1"/>
      <c r="C1086" s="4"/>
      <c r="D1086" s="4"/>
      <c r="E1086" s="4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53"/>
      <c r="U1086" s="53"/>
      <c r="V1086" s="53"/>
    </row>
    <row r="1087" spans="1:22" ht="18.75" customHeight="1" x14ac:dyDescent="0.3">
      <c r="A1087" s="5"/>
      <c r="B1087" s="1"/>
      <c r="C1087" s="4"/>
      <c r="D1087" s="4"/>
      <c r="E1087" s="4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53"/>
      <c r="U1087" s="53"/>
      <c r="V1087" s="53"/>
    </row>
    <row r="1088" spans="1:22" ht="18.75" customHeight="1" x14ac:dyDescent="0.3">
      <c r="A1088" s="5"/>
      <c r="B1088" s="1"/>
      <c r="C1088" s="4"/>
      <c r="D1088" s="4"/>
      <c r="E1088" s="4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53"/>
      <c r="U1088" s="53"/>
      <c r="V1088" s="53"/>
    </row>
    <row r="1089" spans="1:22" ht="18.75" customHeight="1" x14ac:dyDescent="0.3">
      <c r="A1089" s="5"/>
      <c r="B1089" s="1"/>
      <c r="C1089" s="4"/>
      <c r="D1089" s="4"/>
      <c r="E1089" s="4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53"/>
      <c r="U1089" s="53"/>
      <c r="V1089" s="53"/>
    </row>
    <row r="1090" spans="1:22" ht="18.75" customHeight="1" x14ac:dyDescent="0.3">
      <c r="A1090" s="5"/>
      <c r="B1090" s="1"/>
      <c r="C1090" s="4"/>
      <c r="D1090" s="4"/>
      <c r="E1090" s="4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53"/>
      <c r="U1090" s="53"/>
      <c r="V1090" s="53"/>
    </row>
    <row r="1091" spans="1:22" ht="18.75" customHeight="1" x14ac:dyDescent="0.3">
      <c r="A1091" s="5"/>
      <c r="B1091" s="1"/>
      <c r="C1091" s="4"/>
      <c r="D1091" s="4"/>
      <c r="E1091" s="4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53"/>
      <c r="U1091" s="53"/>
      <c r="V1091" s="53"/>
    </row>
    <row r="1092" spans="1:22" ht="18.75" customHeight="1" x14ac:dyDescent="0.3">
      <c r="A1092" s="5"/>
      <c r="B1092" s="1"/>
      <c r="C1092" s="4"/>
      <c r="D1092" s="4"/>
      <c r="E1092" s="4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53"/>
      <c r="U1092" s="53"/>
      <c r="V1092" s="53"/>
    </row>
    <row r="1093" spans="1:22" ht="18.75" customHeight="1" x14ac:dyDescent="0.3">
      <c r="A1093" s="5"/>
      <c r="B1093" s="1"/>
      <c r="C1093" s="4"/>
      <c r="D1093" s="4"/>
      <c r="E1093" s="4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53"/>
      <c r="U1093" s="53"/>
      <c r="V1093" s="53"/>
    </row>
    <row r="1094" spans="1:22" ht="18.75" customHeight="1" x14ac:dyDescent="0.3">
      <c r="A1094" s="5"/>
      <c r="B1094" s="1"/>
      <c r="C1094" s="4"/>
      <c r="D1094" s="4"/>
      <c r="E1094" s="4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53"/>
      <c r="U1094" s="53"/>
      <c r="V1094" s="53"/>
    </row>
    <row r="1095" spans="1:22" ht="18.75" customHeight="1" x14ac:dyDescent="0.3">
      <c r="A1095" s="5"/>
      <c r="B1095" s="1"/>
      <c r="C1095" s="4"/>
      <c r="D1095" s="4"/>
      <c r="E1095" s="4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53"/>
      <c r="U1095" s="53"/>
      <c r="V1095" s="53"/>
    </row>
    <row r="1096" spans="1:22" ht="18.75" customHeight="1" x14ac:dyDescent="0.3">
      <c r="A1096" s="5"/>
      <c r="B1096" s="1"/>
      <c r="C1096" s="4"/>
      <c r="D1096" s="4"/>
      <c r="E1096" s="4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53"/>
      <c r="U1096" s="53"/>
      <c r="V1096" s="53"/>
    </row>
    <row r="1097" spans="1:22" ht="18.75" customHeight="1" x14ac:dyDescent="0.3">
      <c r="A1097" s="5"/>
      <c r="B1097" s="1"/>
      <c r="C1097" s="4"/>
      <c r="D1097" s="4"/>
      <c r="E1097" s="4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53"/>
      <c r="U1097" s="53"/>
      <c r="V1097" s="53"/>
    </row>
    <row r="1098" spans="1:22" ht="18.75" customHeight="1" x14ac:dyDescent="0.3">
      <c r="A1098" s="5"/>
      <c r="B1098" s="1"/>
      <c r="C1098" s="4"/>
      <c r="D1098" s="4"/>
      <c r="E1098" s="4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53"/>
      <c r="U1098" s="53"/>
      <c r="V1098" s="53"/>
    </row>
    <row r="1099" spans="1:22" ht="18.75" customHeight="1" x14ac:dyDescent="0.3">
      <c r="A1099" s="5"/>
      <c r="B1099" s="1"/>
      <c r="C1099" s="4"/>
      <c r="D1099" s="4"/>
      <c r="E1099" s="4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53"/>
      <c r="U1099" s="53"/>
      <c r="V1099" s="53"/>
    </row>
    <row r="1100" spans="1:22" ht="18.75" customHeight="1" x14ac:dyDescent="0.3">
      <c r="A1100" s="5"/>
      <c r="B1100" s="1"/>
      <c r="C1100" s="4"/>
      <c r="D1100" s="4"/>
      <c r="E1100" s="4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53"/>
      <c r="U1100" s="53"/>
      <c r="V1100" s="53"/>
    </row>
    <row r="1101" spans="1:22" ht="18.75" customHeight="1" x14ac:dyDescent="0.3">
      <c r="A1101" s="5"/>
      <c r="B1101" s="1"/>
      <c r="C1101" s="4"/>
      <c r="D1101" s="4"/>
      <c r="E1101" s="4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53"/>
      <c r="U1101" s="53"/>
      <c r="V1101" s="53"/>
    </row>
    <row r="1102" spans="1:22" ht="18.75" customHeight="1" x14ac:dyDescent="0.3">
      <c r="A1102" s="5"/>
      <c r="B1102" s="1"/>
      <c r="C1102" s="4"/>
      <c r="D1102" s="4"/>
      <c r="E1102" s="4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53"/>
      <c r="U1102" s="53"/>
      <c r="V1102" s="53"/>
    </row>
    <row r="1103" spans="1:22" ht="18.75" customHeight="1" x14ac:dyDescent="0.3">
      <c r="A1103" s="5"/>
      <c r="B1103" s="1"/>
      <c r="C1103" s="4"/>
      <c r="D1103" s="4"/>
      <c r="E1103" s="4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53"/>
      <c r="U1103" s="53"/>
      <c r="V1103" s="53"/>
    </row>
    <row r="1104" spans="1:22" ht="18.75" customHeight="1" x14ac:dyDescent="0.3">
      <c r="A1104" s="5"/>
      <c r="B1104" s="1"/>
      <c r="C1104" s="4"/>
      <c r="D1104" s="4"/>
      <c r="E1104" s="4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53"/>
      <c r="U1104" s="53"/>
      <c r="V1104" s="53"/>
    </row>
    <row r="1105" spans="1:22" ht="18.75" customHeight="1" x14ac:dyDescent="0.3">
      <c r="A1105" s="5"/>
      <c r="B1105" s="1"/>
      <c r="C1105" s="4"/>
      <c r="D1105" s="4"/>
      <c r="E1105" s="4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53"/>
      <c r="U1105" s="53"/>
      <c r="V1105" s="53"/>
    </row>
    <row r="1106" spans="1:22" ht="18.75" customHeight="1" x14ac:dyDescent="0.3">
      <c r="A1106" s="5"/>
      <c r="B1106" s="1"/>
      <c r="C1106" s="4"/>
      <c r="D1106" s="4"/>
      <c r="E1106" s="4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53"/>
      <c r="U1106" s="53"/>
      <c r="V1106" s="53"/>
    </row>
    <row r="1107" spans="1:22" ht="18.75" customHeight="1" x14ac:dyDescent="0.3">
      <c r="A1107" s="5"/>
      <c r="B1107" s="1"/>
      <c r="C1107" s="4"/>
      <c r="D1107" s="4"/>
      <c r="E1107" s="4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53"/>
      <c r="U1107" s="53"/>
      <c r="V1107" s="53"/>
    </row>
    <row r="1108" spans="1:22" ht="18.75" customHeight="1" x14ac:dyDescent="0.3">
      <c r="A1108" s="5"/>
      <c r="B1108" s="1"/>
      <c r="C1108" s="4"/>
      <c r="D1108" s="4"/>
      <c r="E1108" s="4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53"/>
      <c r="U1108" s="53"/>
      <c r="V1108" s="53"/>
    </row>
    <row r="1109" spans="1:22" ht="18.75" customHeight="1" x14ac:dyDescent="0.3">
      <c r="A1109" s="5"/>
      <c r="B1109" s="1"/>
      <c r="C1109" s="4"/>
      <c r="D1109" s="4"/>
      <c r="E1109" s="4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53"/>
      <c r="U1109" s="53"/>
      <c r="V1109" s="53"/>
    </row>
    <row r="1110" spans="1:22" ht="18.75" customHeight="1" x14ac:dyDescent="0.3">
      <c r="A1110" s="5"/>
      <c r="B1110" s="1"/>
      <c r="C1110" s="4"/>
      <c r="D1110" s="4"/>
      <c r="E1110" s="4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53"/>
      <c r="U1110" s="53"/>
      <c r="V1110" s="53"/>
    </row>
    <row r="1111" spans="1:22" ht="18.75" customHeight="1" x14ac:dyDescent="0.3">
      <c r="A1111" s="5"/>
      <c r="B1111" s="1"/>
      <c r="C1111" s="4"/>
      <c r="D1111" s="4"/>
      <c r="E1111" s="4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53"/>
      <c r="U1111" s="53"/>
      <c r="V1111" s="53"/>
    </row>
    <row r="1112" spans="1:22" ht="18.75" customHeight="1" x14ac:dyDescent="0.3">
      <c r="A1112" s="5"/>
      <c r="B1112" s="1"/>
      <c r="C1112" s="4"/>
      <c r="D1112" s="4"/>
      <c r="E1112" s="4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53"/>
      <c r="U1112" s="53"/>
      <c r="V1112" s="53"/>
    </row>
    <row r="1113" spans="1:22" ht="18.75" customHeight="1" x14ac:dyDescent="0.3">
      <c r="A1113" s="5"/>
      <c r="B1113" s="1"/>
      <c r="C1113" s="4"/>
      <c r="D1113" s="4"/>
      <c r="E1113" s="4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53"/>
      <c r="U1113" s="53"/>
      <c r="V1113" s="53"/>
    </row>
    <row r="1114" spans="1:22" ht="18.75" customHeight="1" x14ac:dyDescent="0.3">
      <c r="A1114" s="5"/>
      <c r="B1114" s="1"/>
      <c r="C1114" s="4"/>
      <c r="D1114" s="4"/>
      <c r="E1114" s="4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53"/>
      <c r="U1114" s="53"/>
      <c r="V1114" s="53"/>
    </row>
    <row r="1115" spans="1:22" ht="18.75" customHeight="1" x14ac:dyDescent="0.3">
      <c r="A1115" s="5"/>
      <c r="B1115" s="1"/>
      <c r="C1115" s="4"/>
      <c r="D1115" s="4"/>
      <c r="E1115" s="4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53"/>
      <c r="U1115" s="53"/>
      <c r="V1115" s="53"/>
    </row>
    <row r="1116" spans="1:22" ht="18.75" customHeight="1" x14ac:dyDescent="0.3">
      <c r="A1116" s="5"/>
      <c r="B1116" s="1"/>
      <c r="C1116" s="4"/>
      <c r="D1116" s="4"/>
      <c r="E1116" s="4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53"/>
      <c r="U1116" s="53"/>
      <c r="V1116" s="53"/>
    </row>
    <row r="1117" spans="1:22" ht="18.75" customHeight="1" x14ac:dyDescent="0.3">
      <c r="A1117" s="5"/>
      <c r="B1117" s="1"/>
      <c r="C1117" s="4"/>
      <c r="D1117" s="4"/>
      <c r="E1117" s="4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53"/>
      <c r="U1117" s="53"/>
      <c r="V1117" s="53"/>
    </row>
    <row r="1118" spans="1:22" ht="18.75" customHeight="1" x14ac:dyDescent="0.3">
      <c r="A1118" s="5"/>
      <c r="B1118" s="1"/>
      <c r="C1118" s="4"/>
      <c r="D1118" s="4"/>
      <c r="E1118" s="4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53"/>
      <c r="U1118" s="53"/>
      <c r="V1118" s="53"/>
    </row>
    <row r="1119" spans="1:22" ht="18.75" customHeight="1" x14ac:dyDescent="0.3">
      <c r="A1119" s="5"/>
      <c r="B1119" s="1"/>
      <c r="C1119" s="4"/>
      <c r="D1119" s="4"/>
      <c r="E1119" s="4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53"/>
      <c r="U1119" s="53"/>
      <c r="V1119" s="53"/>
    </row>
    <row r="1120" spans="1:22" ht="18.75" customHeight="1" x14ac:dyDescent="0.3">
      <c r="A1120" s="5"/>
      <c r="B1120" s="1"/>
      <c r="C1120" s="4"/>
      <c r="D1120" s="4"/>
      <c r="E1120" s="4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53"/>
      <c r="U1120" s="53"/>
      <c r="V1120" s="53"/>
    </row>
    <row r="1121" spans="1:22" ht="18.75" customHeight="1" x14ac:dyDescent="0.3">
      <c r="A1121" s="5"/>
      <c r="B1121" s="1"/>
      <c r="C1121" s="4"/>
      <c r="D1121" s="4"/>
      <c r="E1121" s="4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53"/>
      <c r="U1121" s="53"/>
      <c r="V1121" s="53"/>
    </row>
    <row r="1122" spans="1:22" ht="18.75" customHeight="1" x14ac:dyDescent="0.3">
      <c r="A1122" s="5"/>
      <c r="B1122" s="1"/>
      <c r="C1122" s="4"/>
      <c r="D1122" s="4"/>
      <c r="E1122" s="4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53"/>
      <c r="U1122" s="53"/>
      <c r="V1122" s="53"/>
    </row>
    <row r="1123" spans="1:22" ht="18.75" customHeight="1" x14ac:dyDescent="0.3">
      <c r="A1123" s="5"/>
      <c r="B1123" s="1"/>
      <c r="C1123" s="4"/>
      <c r="D1123" s="4"/>
      <c r="E1123" s="4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53"/>
      <c r="U1123" s="53"/>
      <c r="V1123" s="53"/>
    </row>
    <row r="1124" spans="1:22" ht="18.75" customHeight="1" x14ac:dyDescent="0.3">
      <c r="A1124" s="5"/>
      <c r="B1124" s="1"/>
      <c r="C1124" s="4"/>
      <c r="D1124" s="4"/>
      <c r="E1124" s="4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53"/>
      <c r="U1124" s="53"/>
      <c r="V1124" s="53"/>
    </row>
    <row r="1125" spans="1:22" ht="18.75" customHeight="1" x14ac:dyDescent="0.3">
      <c r="A1125" s="5"/>
      <c r="B1125" s="1"/>
      <c r="C1125" s="4"/>
      <c r="D1125" s="4"/>
      <c r="E1125" s="4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53"/>
      <c r="U1125" s="53"/>
      <c r="V1125" s="53"/>
    </row>
    <row r="1126" spans="1:22" ht="18.75" customHeight="1" x14ac:dyDescent="0.3">
      <c r="A1126" s="5"/>
      <c r="B1126" s="1"/>
      <c r="C1126" s="4"/>
      <c r="D1126" s="4"/>
      <c r="E1126" s="4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53"/>
      <c r="U1126" s="53"/>
      <c r="V1126" s="53"/>
    </row>
    <row r="1127" spans="1:22" ht="18.75" customHeight="1" x14ac:dyDescent="0.3">
      <c r="A1127" s="5"/>
      <c r="B1127" s="1"/>
      <c r="C1127" s="4"/>
      <c r="D1127" s="4"/>
      <c r="E1127" s="4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53"/>
      <c r="U1127" s="53"/>
      <c r="V1127" s="53"/>
    </row>
    <row r="1128" spans="1:22" ht="18.75" customHeight="1" x14ac:dyDescent="0.3">
      <c r="A1128" s="5"/>
      <c r="B1128" s="1"/>
      <c r="C1128" s="4"/>
      <c r="D1128" s="4"/>
      <c r="E1128" s="4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53"/>
      <c r="U1128" s="53"/>
      <c r="V1128" s="53"/>
    </row>
    <row r="1129" spans="1:22" ht="18.75" customHeight="1" x14ac:dyDescent="0.3">
      <c r="A1129" s="5"/>
      <c r="B1129" s="1"/>
      <c r="C1129" s="4"/>
      <c r="D1129" s="4"/>
      <c r="E1129" s="4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53"/>
      <c r="U1129" s="53"/>
      <c r="V1129" s="53"/>
    </row>
    <row r="1130" spans="1:22" ht="18.75" customHeight="1" x14ac:dyDescent="0.3">
      <c r="A1130" s="5"/>
      <c r="B1130" s="1"/>
      <c r="C1130" s="4"/>
      <c r="D1130" s="4"/>
      <c r="E1130" s="4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53"/>
      <c r="U1130" s="53"/>
      <c r="V1130" s="53"/>
    </row>
    <row r="1131" spans="1:22" ht="18.75" customHeight="1" x14ac:dyDescent="0.3">
      <c r="A1131" s="5"/>
      <c r="B1131" s="1"/>
      <c r="C1131" s="4"/>
      <c r="D1131" s="4"/>
      <c r="E1131" s="4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53"/>
      <c r="U1131" s="53"/>
      <c r="V1131" s="53"/>
    </row>
    <row r="1132" spans="1:22" ht="18.75" customHeight="1" x14ac:dyDescent="0.3">
      <c r="A1132" s="5"/>
      <c r="B1132" s="1"/>
      <c r="C1132" s="4"/>
      <c r="D1132" s="4"/>
      <c r="E1132" s="4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53"/>
      <c r="U1132" s="53"/>
      <c r="V1132" s="53"/>
    </row>
    <row r="1133" spans="1:22" ht="18.75" customHeight="1" x14ac:dyDescent="0.3">
      <c r="A1133" s="5"/>
      <c r="B1133" s="1"/>
      <c r="C1133" s="4"/>
      <c r="D1133" s="4"/>
      <c r="E1133" s="4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53"/>
      <c r="U1133" s="53"/>
      <c r="V1133" s="53"/>
    </row>
    <row r="1134" spans="1:22" ht="18.75" customHeight="1" x14ac:dyDescent="0.3">
      <c r="A1134" s="5"/>
      <c r="B1134" s="1"/>
      <c r="C1134" s="4"/>
      <c r="D1134" s="4"/>
      <c r="E1134" s="4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53"/>
      <c r="U1134" s="53"/>
      <c r="V1134" s="53"/>
    </row>
    <row r="1135" spans="1:22" ht="18.75" customHeight="1" x14ac:dyDescent="0.3">
      <c r="A1135" s="5"/>
      <c r="B1135" s="1"/>
      <c r="C1135" s="4"/>
      <c r="D1135" s="4"/>
      <c r="E1135" s="4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53"/>
      <c r="U1135" s="53"/>
      <c r="V1135" s="53"/>
    </row>
    <row r="1136" spans="1:22" ht="18.75" customHeight="1" x14ac:dyDescent="0.3">
      <c r="A1136" s="5"/>
      <c r="B1136" s="1"/>
      <c r="C1136" s="4"/>
      <c r="D1136" s="4"/>
      <c r="E1136" s="4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53"/>
      <c r="U1136" s="53"/>
      <c r="V1136" s="53"/>
    </row>
    <row r="1137" spans="1:22" ht="18.75" customHeight="1" x14ac:dyDescent="0.3">
      <c r="A1137" s="5"/>
      <c r="B1137" s="1"/>
      <c r="C1137" s="4"/>
      <c r="D1137" s="4"/>
      <c r="E1137" s="4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53"/>
      <c r="U1137" s="53"/>
      <c r="V1137" s="53"/>
    </row>
    <row r="1138" spans="1:22" ht="18.75" customHeight="1" x14ac:dyDescent="0.3">
      <c r="A1138" s="5"/>
      <c r="B1138" s="1"/>
      <c r="C1138" s="4"/>
      <c r="D1138" s="4"/>
      <c r="E1138" s="4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53"/>
      <c r="U1138" s="53"/>
      <c r="V1138" s="53"/>
    </row>
    <row r="1139" spans="1:22" ht="18.75" customHeight="1" x14ac:dyDescent="0.3">
      <c r="A1139" s="5"/>
      <c r="B1139" s="1"/>
      <c r="C1139" s="4"/>
      <c r="D1139" s="4"/>
      <c r="E1139" s="4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53"/>
      <c r="U1139" s="53"/>
      <c r="V1139" s="53"/>
    </row>
    <row r="1140" spans="1:22" ht="18.75" customHeight="1" x14ac:dyDescent="0.3">
      <c r="A1140" s="5"/>
      <c r="B1140" s="1"/>
      <c r="C1140" s="4"/>
      <c r="D1140" s="4"/>
      <c r="E1140" s="4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53"/>
      <c r="U1140" s="53"/>
      <c r="V1140" s="53"/>
    </row>
    <row r="1141" spans="1:22" ht="18.75" customHeight="1" x14ac:dyDescent="0.3">
      <c r="A1141" s="5"/>
      <c r="B1141" s="1"/>
      <c r="C1141" s="4"/>
      <c r="D1141" s="4"/>
      <c r="E1141" s="4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53"/>
      <c r="U1141" s="53"/>
      <c r="V1141" s="53"/>
    </row>
    <row r="1142" spans="1:22" ht="18.75" customHeight="1" x14ac:dyDescent="0.3">
      <c r="A1142" s="5"/>
      <c r="B1142" s="1"/>
      <c r="C1142" s="4"/>
      <c r="D1142" s="4"/>
      <c r="E1142" s="4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53"/>
      <c r="U1142" s="53"/>
      <c r="V1142" s="53"/>
    </row>
    <row r="1143" spans="1:22" ht="18.75" customHeight="1" x14ac:dyDescent="0.3">
      <c r="A1143" s="5"/>
      <c r="B1143" s="1"/>
      <c r="C1143" s="4"/>
      <c r="D1143" s="4"/>
      <c r="E1143" s="4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53"/>
      <c r="U1143" s="53"/>
      <c r="V1143" s="53"/>
    </row>
    <row r="1144" spans="1:22" ht="18.75" customHeight="1" x14ac:dyDescent="0.3">
      <c r="A1144" s="5"/>
      <c r="B1144" s="1"/>
      <c r="C1144" s="4"/>
      <c r="D1144" s="4"/>
      <c r="E1144" s="4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53"/>
      <c r="U1144" s="53"/>
      <c r="V1144" s="53"/>
    </row>
    <row r="1145" spans="1:22" ht="18.75" customHeight="1" x14ac:dyDescent="0.3">
      <c r="A1145" s="5"/>
      <c r="B1145" s="1"/>
      <c r="C1145" s="4"/>
      <c r="D1145" s="4"/>
      <c r="E1145" s="4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53"/>
      <c r="U1145" s="53"/>
      <c r="V1145" s="53"/>
    </row>
    <row r="1146" spans="1:22" ht="18.75" customHeight="1" x14ac:dyDescent="0.3">
      <c r="A1146" s="5"/>
      <c r="B1146" s="1"/>
      <c r="C1146" s="4"/>
      <c r="D1146" s="4"/>
      <c r="E1146" s="4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53"/>
      <c r="U1146" s="53"/>
      <c r="V1146" s="53"/>
    </row>
    <row r="1147" spans="1:22" ht="18.75" customHeight="1" x14ac:dyDescent="0.3">
      <c r="A1147" s="5"/>
      <c r="B1147" s="1"/>
      <c r="C1147" s="4"/>
      <c r="D1147" s="4"/>
      <c r="E1147" s="4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53"/>
      <c r="U1147" s="53"/>
      <c r="V1147" s="53"/>
    </row>
    <row r="1148" spans="1:22" ht="18.75" customHeight="1" x14ac:dyDescent="0.3">
      <c r="A1148" s="5"/>
      <c r="B1148" s="1"/>
      <c r="C1148" s="4"/>
      <c r="D1148" s="4"/>
      <c r="E1148" s="4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53"/>
      <c r="U1148" s="53"/>
      <c r="V1148" s="53"/>
    </row>
    <row r="1149" spans="1:22" ht="18.75" customHeight="1" x14ac:dyDescent="0.3">
      <c r="A1149" s="5"/>
      <c r="B1149" s="1"/>
      <c r="C1149" s="4"/>
      <c r="D1149" s="4"/>
      <c r="E1149" s="4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53"/>
      <c r="U1149" s="53"/>
      <c r="V1149" s="53"/>
    </row>
    <row r="1150" spans="1:22" ht="18.75" customHeight="1" x14ac:dyDescent="0.3">
      <c r="A1150" s="5"/>
      <c r="B1150" s="1"/>
      <c r="C1150" s="4"/>
      <c r="D1150" s="4"/>
      <c r="E1150" s="4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53"/>
      <c r="U1150" s="53"/>
      <c r="V1150" s="53"/>
    </row>
    <row r="1151" spans="1:22" ht="18.75" customHeight="1" x14ac:dyDescent="0.3">
      <c r="A1151" s="5"/>
      <c r="B1151" s="1"/>
      <c r="C1151" s="4"/>
      <c r="D1151" s="4"/>
      <c r="E1151" s="4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53"/>
      <c r="U1151" s="53"/>
      <c r="V1151" s="53"/>
    </row>
    <row r="1152" spans="1:22" ht="18.75" customHeight="1" x14ac:dyDescent="0.3">
      <c r="A1152" s="5"/>
      <c r="B1152" s="1"/>
      <c r="C1152" s="4"/>
      <c r="D1152" s="4"/>
      <c r="E1152" s="4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53"/>
      <c r="U1152" s="53"/>
      <c r="V1152" s="53"/>
    </row>
    <row r="1153" spans="1:22" ht="18.75" customHeight="1" x14ac:dyDescent="0.3">
      <c r="A1153" s="5"/>
      <c r="B1153" s="1"/>
      <c r="C1153" s="4"/>
      <c r="D1153" s="4"/>
      <c r="E1153" s="4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53"/>
      <c r="U1153" s="53"/>
      <c r="V1153" s="53"/>
    </row>
    <row r="1154" spans="1:22" ht="18.75" customHeight="1" x14ac:dyDescent="0.3">
      <c r="A1154" s="5"/>
      <c r="B1154" s="1"/>
      <c r="C1154" s="4"/>
      <c r="D1154" s="4"/>
      <c r="E1154" s="4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53"/>
      <c r="U1154" s="53"/>
      <c r="V1154" s="53"/>
    </row>
    <row r="1155" spans="1:22" ht="18.75" customHeight="1" x14ac:dyDescent="0.3">
      <c r="A1155" s="5"/>
      <c r="B1155" s="1"/>
      <c r="C1155" s="4"/>
      <c r="D1155" s="4"/>
      <c r="E1155" s="4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53"/>
      <c r="U1155" s="53"/>
      <c r="V1155" s="53"/>
    </row>
    <row r="1156" spans="1:22" ht="18.75" customHeight="1" x14ac:dyDescent="0.3">
      <c r="A1156" s="5"/>
      <c r="B1156" s="1"/>
      <c r="C1156" s="4"/>
      <c r="D1156" s="4"/>
      <c r="E1156" s="4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53"/>
      <c r="U1156" s="53"/>
      <c r="V1156" s="53"/>
    </row>
  </sheetData>
  <mergeCells count="20">
    <mergeCell ref="V163:V168"/>
    <mergeCell ref="V192:V198"/>
    <mergeCell ref="Q3:Q6"/>
    <mergeCell ref="V3:V7"/>
    <mergeCell ref="Q8:Q12"/>
    <mergeCell ref="Q13:Q17"/>
    <mergeCell ref="Q18:Q22"/>
    <mergeCell ref="S21:S22"/>
    <mergeCell ref="Q49:Q55"/>
    <mergeCell ref="J32:J33"/>
    <mergeCell ref="N32:N35"/>
    <mergeCell ref="P32:P34"/>
    <mergeCell ref="V18:V22"/>
    <mergeCell ref="V160:V162"/>
    <mergeCell ref="E97:G97"/>
    <mergeCell ref="H134:I134"/>
    <mergeCell ref="E32:E35"/>
    <mergeCell ref="F32:G35"/>
    <mergeCell ref="H32:H35"/>
    <mergeCell ref="I32:I35"/>
  </mergeCells>
  <hyperlinks>
    <hyperlink ref="V24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Asst.Prof.Surachada</dc:creator>
  <cp:lastModifiedBy>nittaya  nareejan</cp:lastModifiedBy>
  <dcterms:created xsi:type="dcterms:W3CDTF">2024-09-23T09:49:13Z</dcterms:created>
  <dcterms:modified xsi:type="dcterms:W3CDTF">2024-09-24T09:21:10Z</dcterms:modified>
</cp:coreProperties>
</file>