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6Planning\2ITA_แผนทุจริต\2567\เอกสาร ITA รอบ 12 เดือน\"/>
    </mc:Choice>
  </mc:AlternateContent>
  <xr:revisionPtr revIDLastSave="0" documentId="8_{37F21A06-0A3B-4700-99F0-1A75ACD4DC6C}" xr6:coauthVersionLast="36" xr6:coauthVersionMax="36" xr10:uidLastSave="{00000000-0000-0000-0000-000000000000}"/>
  <bookViews>
    <workbookView xWindow="0" yWindow="0" windowWidth="28800" windowHeight="11565" xr2:uid="{00000000-000D-0000-FFFF-FFFF00000000}"/>
  </bookViews>
  <sheets>
    <sheet name="2566" sheetId="2" r:id="rId1"/>
  </sheets>
  <calcPr calcId="191029"/>
</workbook>
</file>

<file path=xl/calcChain.xml><?xml version="1.0" encoding="utf-8"?>
<calcChain xmlns="http://schemas.openxmlformats.org/spreadsheetml/2006/main">
  <c r="D194" i="2" l="1"/>
  <c r="D193" i="2"/>
  <c r="D195" i="2" s="1"/>
  <c r="D189" i="2"/>
  <c r="D188" i="2"/>
  <c r="J187" i="2"/>
  <c r="I187" i="2"/>
  <c r="H187" i="2"/>
  <c r="G187" i="2"/>
  <c r="F187" i="2"/>
  <c r="D181" i="2"/>
  <c r="D180" i="2"/>
  <c r="D182" i="2" s="1"/>
  <c r="M179" i="2"/>
  <c r="L179" i="2"/>
  <c r="K179" i="2"/>
  <c r="J179" i="2"/>
  <c r="I179" i="2"/>
  <c r="H179" i="2"/>
  <c r="G179" i="2"/>
  <c r="F179" i="2"/>
  <c r="E179" i="2"/>
  <c r="D176" i="2"/>
  <c r="D175" i="2"/>
  <c r="D177" i="2" s="1"/>
  <c r="J174" i="2"/>
  <c r="D171" i="2"/>
  <c r="D170" i="2"/>
  <c r="D172" i="2" s="1"/>
  <c r="D165" i="2"/>
  <c r="D164" i="2"/>
  <c r="I163" i="2"/>
  <c r="M156" i="2"/>
  <c r="L156" i="2"/>
  <c r="K156" i="2"/>
  <c r="D155" i="2"/>
  <c r="M154" i="2"/>
  <c r="L154" i="2"/>
  <c r="K154" i="2"/>
  <c r="I154" i="2"/>
  <c r="H154" i="2"/>
  <c r="G154" i="2"/>
  <c r="F154" i="2"/>
  <c r="E154" i="2"/>
  <c r="L151" i="2"/>
  <c r="D151" i="2" s="1"/>
  <c r="D150" i="2"/>
  <c r="L149" i="2"/>
  <c r="D143" i="2"/>
  <c r="D144" i="2" s="1"/>
  <c r="D139" i="2"/>
  <c r="D138" i="2"/>
  <c r="D140" i="2" s="1"/>
  <c r="D132" i="2"/>
  <c r="D131" i="2"/>
  <c r="L130" i="2"/>
  <c r="H130" i="2"/>
  <c r="G130" i="2"/>
  <c r="F130" i="2"/>
  <c r="D127" i="2"/>
  <c r="I126" i="2"/>
  <c r="F126" i="2"/>
  <c r="D122" i="2"/>
  <c r="D121" i="2"/>
  <c r="D117" i="2"/>
  <c r="D118" i="2" s="1"/>
  <c r="D111" i="2"/>
  <c r="D110" i="2"/>
  <c r="D112" i="2" s="1"/>
  <c r="D106" i="2"/>
  <c r="D105" i="2"/>
  <c r="D107" i="2" s="1"/>
  <c r="D101" i="2"/>
  <c r="D100" i="2"/>
  <c r="D95" i="2"/>
  <c r="D94" i="2"/>
  <c r="D90" i="2"/>
  <c r="D89" i="2"/>
  <c r="D84" i="2"/>
  <c r="D83" i="2"/>
  <c r="D75" i="2"/>
  <c r="D74" i="2"/>
  <c r="D70" i="2"/>
  <c r="D69" i="2"/>
  <c r="M68" i="2"/>
  <c r="L68" i="2"/>
  <c r="K68" i="2"/>
  <c r="J68" i="2"/>
  <c r="H68" i="2"/>
  <c r="G68" i="2"/>
  <c r="E68" i="2"/>
  <c r="D64" i="2"/>
  <c r="D63" i="2"/>
  <c r="D58" i="2"/>
  <c r="D57" i="2"/>
  <c r="M56" i="2"/>
  <c r="L56" i="2"/>
  <c r="J56" i="2"/>
  <c r="I56" i="2"/>
  <c r="H56" i="2"/>
  <c r="G56" i="2"/>
  <c r="D51" i="2"/>
  <c r="D50" i="2"/>
  <c r="D46" i="2"/>
  <c r="D42" i="2"/>
  <c r="I41" i="2"/>
  <c r="D38" i="2"/>
  <c r="D37" i="2"/>
  <c r="M30" i="2"/>
  <c r="L30" i="2"/>
  <c r="K30" i="2"/>
  <c r="D29" i="2"/>
  <c r="L28" i="2"/>
  <c r="K28" i="2"/>
  <c r="J28" i="2"/>
  <c r="I28" i="2"/>
  <c r="H28" i="2"/>
  <c r="G28" i="2"/>
  <c r="F28" i="2"/>
  <c r="E28" i="2"/>
  <c r="D25" i="2"/>
  <c r="D24" i="2"/>
  <c r="D26" i="2" s="1"/>
  <c r="D20" i="2"/>
  <c r="D19" i="2"/>
  <c r="M18" i="2"/>
  <c r="L18" i="2"/>
  <c r="J18" i="2"/>
  <c r="F18" i="2"/>
  <c r="D15" i="2"/>
  <c r="D14" i="2"/>
  <c r="K13" i="2"/>
  <c r="I13" i="2"/>
  <c r="D10" i="2"/>
  <c r="D9" i="2"/>
  <c r="D5" i="2"/>
  <c r="D4" i="2"/>
  <c r="D52" i="2" l="1"/>
  <c r="D133" i="2"/>
  <c r="D76" i="2"/>
  <c r="D166" i="2"/>
  <c r="D6" i="2"/>
  <c r="D21" i="2"/>
  <c r="D96" i="2"/>
  <c r="D156" i="2"/>
  <c r="D157" i="2" s="1"/>
  <c r="D39" i="2"/>
  <c r="D85" i="2"/>
  <c r="D78" i="2" s="1"/>
  <c r="D190" i="2"/>
  <c r="D30" i="2"/>
  <c r="D91" i="2"/>
  <c r="D123" i="2"/>
  <c r="D114" i="2" s="1"/>
  <c r="D16" i="2"/>
  <c r="D102" i="2"/>
  <c r="D98" i="2" s="1"/>
  <c r="D152" i="2"/>
  <c r="D59" i="2"/>
  <c r="D65" i="2"/>
  <c r="D31" i="2"/>
  <c r="D71" i="2"/>
  <c r="D67" i="2" s="1"/>
  <c r="D11" i="2"/>
  <c r="D87" i="2" l="1"/>
  <c r="D125" i="2"/>
  <c r="D2" i="2"/>
</calcChain>
</file>

<file path=xl/sharedStrings.xml><?xml version="1.0" encoding="utf-8"?>
<sst xmlns="http://schemas.openxmlformats.org/spreadsheetml/2006/main" count="677" uniqueCount="474">
  <si>
    <t>ลำดับที่</t>
  </si>
  <si>
    <t>รายการ</t>
  </si>
  <si>
    <t>ผู้รับผิดชอบ</t>
  </si>
  <si>
    <t>งบประมาณ</t>
  </si>
  <si>
    <t>ตัวชี้วัด</t>
  </si>
  <si>
    <t>ปัญหาอุปสรรค/แนวทางแก้ไข</t>
  </si>
  <si>
    <t>สนง.เลขา</t>
  </si>
  <si>
    <t>โครงการพัฒนาศักยภาพผู้บริหาร</t>
  </si>
  <si>
    <t>ผศ.ดร.รุจิลักขณ์</t>
  </si>
  <si>
    <t>1) ผู้บริหารได้รับการอบรม/ศึกษาดูงานด้านการบริหารจัดการองค์กร ไม่น้อยกว่า 1 ครั้ง</t>
  </si>
  <si>
    <t>ไม่มี</t>
  </si>
  <si>
    <t>โครงการส่งเสริมการเข้าสู่ตำแหน่งทางวิชาการและชำนาญการ</t>
  </si>
  <si>
    <t>ดร.ปัญจภา</t>
  </si>
  <si>
    <t>ดูงาน พัฒนาระบบงาน</t>
  </si>
  <si>
    <t>ศคภท</t>
  </si>
  <si>
    <t>โครงการประชุมจัดทำแผนพัฒนาองค์กรเพื่อมุ่งสู่ความเป็นเลิศ</t>
  </si>
  <si>
    <t>1) อาจารย์และบุคลากรมีส่วนร่วมในการจัดทำแผนคณะฯ ร้อยละ 90</t>
  </si>
  <si>
    <t>3) คะแนนความพึงพอใจต่อกิจกรรมสร้างความผูกพันองค์กร มากกว่า 4</t>
  </si>
  <si>
    <t>โครงการ Home Coming Day</t>
  </si>
  <si>
    <t>โครงการยกระดับความร่วมมือระหว่างประเทศและส่งเสริมภาพลักษณ์องค์กร</t>
  </si>
  <si>
    <t>1) มีกิจกรรมการปรับปรุงภูมิทัศน์ สภาพแวดล้อม 2 กิจกรรม</t>
  </si>
  <si>
    <t>ปรับปรุงภูมิทัศน์</t>
  </si>
  <si>
    <t>โครงการทำนุบำรุงศิลปวัฒนธรรม</t>
  </si>
  <si>
    <t>เงินทำบุญ</t>
  </si>
  <si>
    <t>กฐิน</t>
  </si>
  <si>
    <t>บุญเผวด</t>
  </si>
  <si>
    <t>สงกรานต์</t>
  </si>
  <si>
    <t>รศ.ดร.สุรศักดิ์</t>
  </si>
  <si>
    <t>โครงการประชุมวิชาการระดับชาติเภสัชศาสตร์อีสาน</t>
  </si>
  <si>
    <t>ผศ.ดร.บรรลือ</t>
  </si>
  <si>
    <t>โครงการบริการวิชาการและจัดการศึกษาต่อเนื่องทางเภสัชศาสตร์</t>
  </si>
  <si>
    <t>ผศ.ดร.พีรยา</t>
  </si>
  <si>
    <t>โครงการพัฒนาศักยภาพด้านการวิจัย</t>
  </si>
  <si>
    <t>ทุนอุดหนุนการวิจัย</t>
  </si>
  <si>
    <t>จัดสรรทุนวิจัย</t>
  </si>
  <si>
    <t>สนง.บัณฑิตศึกษา</t>
  </si>
  <si>
    <t>โครงการพัฒนาการจัดการเรียนการสอนระดับบัณฑิตศึกษา</t>
  </si>
  <si>
    <t xml:space="preserve">1) หลักสูตรอบรมระยะสั้น 2 หลักสูตร
</t>
  </si>
  <si>
    <t>ประชุม</t>
  </si>
  <si>
    <t>ทวนสอบ+ประชุม+สัมมนา ภม.</t>
  </si>
  <si>
    <t>ทุนอุดหนุนการศึกษา การฝึกงาน การนำเสนอผลงานนิสิตระดับบัณฑิตศึกษา</t>
  </si>
  <si>
    <t>ทุนนำเสนองานวิจัย</t>
  </si>
  <si>
    <t>ทุนอุดหนุนการทำวิทยานิพนธ์นิสิตภ.ม.เภสัชกรรมปฐมภูมิ</t>
  </si>
  <si>
    <t>ผศ.ดร.กฤษณี</t>
  </si>
  <si>
    <t>ผลการดำเนินงาน</t>
  </si>
  <si>
    <t>สอบเค้าโครงคนที่ 1</t>
  </si>
  <si>
    <t>สอบเค้าโครงคนที่ 2</t>
  </si>
  <si>
    <t>วท.ม. สมุนไพรและผลิตภัณฑ์ธรรมชาติ</t>
  </si>
  <si>
    <t>โครงการพัฒนาศักยภาพนิสิต</t>
  </si>
  <si>
    <t>ผศ.ดร.วนิดา</t>
  </si>
  <si>
    <t>1) จำนวนนิสิตที่มีความก้าวหน้าในงานวิจัยเป็นไปตามแผนการศึกษา ร้อยละ 80</t>
  </si>
  <si>
    <t>วางแผนและสำรวจงานประชุมวิชาการต่างๆ แจ้งให้นิสิตเข้าร่วม</t>
  </si>
  <si>
    <t>2) ร้อยละนิสิตทั้งหลักสูตรที่ไปนำเสนอผลงานในระดับชาติขึ้นไป ร้อยละ 50</t>
  </si>
  <si>
    <t>รศ.ดร.สมศักดิ์</t>
  </si>
  <si>
    <t xml:space="preserve">เงินที่เบิกจ่ายไปในระบบ ณ มี.ค. 66 </t>
  </si>
  <si>
    <t>ปร.ด. เภสัชศาสตร์</t>
  </si>
  <si>
    <t>ทุนอุดหนุนการทำวิทยานิพนธ์นิสิต ปร.ด. เภสัชศาสตร์</t>
  </si>
  <si>
    <t>ผศ.ดร.อรอนงค์</t>
  </si>
  <si>
    <t>ภ.ม. เภสัชกรรมคลินิก</t>
  </si>
  <si>
    <t>โครงการพัฒนาศักยภาพนิสิตและส่งเสริมความร่วมมือกับแหล่งฝึก ภม. (เภสัชกรรมคลินิก)</t>
  </si>
  <si>
    <t>ผศ.ดร.รจเรศ</t>
  </si>
  <si>
    <t>1) จำนวนอาจารย์ประจำแหล่งฝึกที่เข้าร่วมประชุมวิชาการ 30 คน</t>
  </si>
  <si>
    <t>นิเทศแหล่งฝึกงาน</t>
  </si>
  <si>
    <t>ทุนอุดหนุนการทำวิทยานิพนธ์นิสิต ภ.ม. เภสัชกรรมคลินิก</t>
  </si>
  <si>
    <t>ภบ. 6 ปี</t>
  </si>
  <si>
    <t>โครงการสนับสนุนการเข้าร่วมการแข่งขันของนิสิตระดับปริญญาตรี</t>
  </si>
  <si>
    <t>1) มีการจัดการแข่งขันด้านวิชาการแก่นิสิต 1 งาน</t>
  </si>
  <si>
    <t>2) นิสิตได้รับรางวัลในเวทีแข่งขันระดับประเทศ อย่างน้อย 1 รางวัล</t>
  </si>
  <si>
    <t>1) จำนวนนิสิตและผู้ปกครองที่เข้าร่วมโครงการ (ทุกกิจกรรม) ไม่น้อยกว่าร้อยละ 80</t>
  </si>
  <si>
    <t>โครงการศึกษาดูงานการผลิตและเภสัชภัณฑ์</t>
  </si>
  <si>
    <t>อ.ดร.ศุภกัญญา</t>
  </si>
  <si>
    <t>โครงการพัฒนาเครือข่ายแหล่งฝึกปฏิบัติงานของนิสิตเภสัชศาสตร์</t>
  </si>
  <si>
    <t>Note: มีการไป ward รพ.สุทธาเวช และมหาสารคาม และมีการพัฒนางาน ambu และระบบยา รพ.สุทธาเวช</t>
  </si>
  <si>
    <t>โครงการสนับสนุนการฝึกปฏิบัติงานวิชาชีพเภสัชกรรมสำหรับนิสิตเภสัชศาสตร์</t>
  </si>
  <si>
    <t>Note: มีการปรับโครงการ เป็นการให้ทุนนิสิตฝึกงานปี 6 จำนวน 92000 บาท และจัดอบรม CPR</t>
  </si>
  <si>
    <t>1) จำนวนแหล่งฝึกที่ได้รับการนิเทศงาน มากกว่าร้อยละ 80</t>
  </si>
  <si>
    <t>นิเทศงาน+ประชุม กก</t>
  </si>
  <si>
    <t>2) ร้อยละของนิสิตที่มีความพร้อมสำหรับการออกฝึกปฏิบัติงานปี 6 เพิ่มขึ้นหลังอบรม มากกว่าร้อยละ 80</t>
  </si>
  <si>
    <t>โครงการศึกษาเรียนรู้สมุนไพร</t>
  </si>
  <si>
    <t>แผน</t>
  </si>
  <si>
    <t>โครงการเสริมสร้างทักษะวิชาชีพนิสิตเภสัชศาสตร์</t>
  </si>
  <si>
    <t>1) ผลสอบใบประกอบวิชาชีพไม่น้อยกว่าร้อยละ 80</t>
  </si>
  <si>
    <t>เตรียมสอบ MCQ และ OSPE ปี 5</t>
  </si>
  <si>
    <t>เตรียมความพร้อม ปี 6</t>
  </si>
  <si>
    <t>โครงการสนับสนุนการเรียนการสอนเภสัชกรรมคลินิก</t>
  </si>
  <si>
    <t>อ.ดร.วนรัตน์</t>
  </si>
  <si>
    <t>ผู้ป่วยจำลอง</t>
  </si>
  <si>
    <t>สอบ OSCE</t>
  </si>
  <si>
    <t>โครงการพัฒนาเภสัชศาสตร์ศึกษา</t>
  </si>
  <si>
    <t>ได้จากแบบประเมินรายวิชา ภาคเรียนที่ 1/2565  ข้อ 14 -  ข้อ 19</t>
  </si>
  <si>
    <t>โครงการจัดการเรียนการสอนเพื่อส่งเสริมการมีหัวใจรับใช้ชุมชน</t>
  </si>
  <si>
    <t>อ.ดร.อารีรัตน์</t>
  </si>
  <si>
    <t>โครงการปั้นกาวน์ให้เข้าใจชุมชน</t>
  </si>
  <si>
    <t>ผศ.ดร.สมศักดิ์</t>
  </si>
  <si>
    <t>การเตรียมชุมชน</t>
  </si>
  <si>
    <t>กิจกรรมเรียนรู้ชุุมชน</t>
  </si>
  <si>
    <t>สรุปงานชุมชน</t>
  </si>
  <si>
    <t>ต.ค.65</t>
  </si>
  <si>
    <t>พ.ย.65</t>
  </si>
  <si>
    <t>ธ.ค.65</t>
  </si>
  <si>
    <t>ม.ค.66</t>
  </si>
  <si>
    <t>ก.พ.66</t>
  </si>
  <si>
    <t>มี.ค.66</t>
  </si>
  <si>
    <t>เม.ย.66</t>
  </si>
  <si>
    <t>พ.ค.66</t>
  </si>
  <si>
    <t>มิ.ย.66</t>
  </si>
  <si>
    <t>ผลการดำเนินงานรอบ 6 เดือน 
มี.ค. 2566</t>
  </si>
  <si>
    <t xml:space="preserve">กิจกรรมครบถ้วนตามแผน </t>
  </si>
  <si>
    <t>จำนวนผู้บริหารที่มีความรู้เรื่องเกณฑ์ EdPEx มีน้อย/ส่งเสริมงบอบรม TQA/EdPEx</t>
  </si>
  <si>
    <t xml:space="preserve">เงินที่เบิกจ่ายไปในระบบ ณ มิ.ย. 66 </t>
  </si>
  <si>
    <t>2) ความสำเร็จในการดำเนินงานด้าน EdPEX คะแนนเพิ่มขึ้น</t>
  </si>
  <si>
    <t>รอผลพิจารณา</t>
  </si>
  <si>
    <t>ปรับแผบงบประมาณ ก.ค.-ก.ย. 66</t>
  </si>
  <si>
    <t>สูตร: งบประมาณที่ได้ (ช่องบน) - เบิกจ่ายแล้ว (ช่องเทา) - ยอดปรับแผน (ช่องฟ้า) =&gt; ผลลัพธ์ต้อง = 0.00 บาท</t>
  </si>
  <si>
    <t xml:space="preserve"> อบรมผู้บริหารในการทำแผนกลยุทธ์</t>
  </si>
  <si>
    <t xml:space="preserve"> ศึกษาดูงาน</t>
  </si>
  <si>
    <t>ปรับแผน-อบรมพัฒนาศักยภาพผู้บริหาร อ.ตั้ม งานบุคคล</t>
  </si>
  <si>
    <t>45000 อบรมการทำแผนกลยุทธ์ (อ.จงรักษ์)</t>
  </si>
  <si>
    <t>คณบดี/รองแผนอบรม TQA criteria ใช้งบค่าใช้สอยผู้บริหาร</t>
  </si>
  <si>
    <t>รองบริหารอบรมตัวชี้วัดรายบุคคล แต่ไม่ได้เบิกโครงการ</t>
  </si>
  <si>
    <t>1) จำนวนอาจารย์ที่ยื่นสู่ตำแหน่งทางวิชาการที่สูงขึ้น อย่างน้อย 6 คน</t>
  </si>
  <si>
    <t>มีกิจกรรมของคณะอย่างต่อเนื่องทำให้มีความยากในการเขียนผลงานวิชาการอย่างมีสมาธิและต่อเนื่อง/จัดสรรช่วงเวลาให้เขียนผลงานโดยจัดเป็นโครงการหรือกิจกรรมเฉพาะ</t>
  </si>
  <si>
    <t xml:space="preserve">2) จำนวนบุคลากรสายสนับสนุนเยื่นข้าสู่ตำแหน่งชำนาญการ อย่างน้อย 1 คน 
</t>
  </si>
  <si>
    <t>ปรับแผบงบประมาณ เม.ย.-ก.ย. 66</t>
  </si>
  <si>
    <t>3) จำนวนหนังสือ ตำรา หรือคู่มือปฏิบัติงาน 3 เล่ม</t>
  </si>
  <si>
    <t>มีการจัดระบบการส่งเสริมการทำหนังสือ/ตำรา การเผยแพร่ e-book และการจัดระเบียบโฟลเดอร์เอกสาร + ติดตามสนับสนุนรายบุคคล</t>
  </si>
  <si>
    <t>จุดประกาย อาจารย์ + บุคลากร</t>
  </si>
  <si>
    <t>ค่ายหนังสือตำรา</t>
  </si>
  <si>
    <t>อบรมการเขียนคู่มือ</t>
  </si>
  <si>
    <t>อบรม จนท.</t>
  </si>
  <si>
    <t>อบรมการเขียนบทความ</t>
  </si>
  <si>
    <t>จุดประกาย อาจารย์ + จนท</t>
  </si>
  <si>
    <t>4) ความพึงพอใจต่อการส่งเสริมการขอตำแหน่ง ระดับ 4 ขึ้นไป</t>
  </si>
  <si>
    <t>สำรวจแต่งตั้งคณะทำงานใหม่</t>
  </si>
  <si>
    <t>ไม่มีช่วงสะดวกจัดทำค่ายให้ออกไปเขียนหลายวัน จึงหาแนวทางสนับสนุนและติดตามการเตรียมผลงานรายบุคคล</t>
  </si>
  <si>
    <t>ติดตาม อ. และ จนท. รายบุคคล เพื่อปรับแผนใหม่ โดยข้อสรุปจากคณะทำงาน คือ จัดหาช่วงเวลามาเขียนงานที่สะดวก หรือให้ลา 5/10 วัน ตามแนวทางของคณะ</t>
  </si>
  <si>
    <t>ช่วยรายบุคคลในการเตรียม กพอ.03 และเขียน/เรียบเรียงงาน + เตรียมจัดกิจกรรมเชิญวิทยากรบรรยาย overview บทบาทการเป็นอาจารย์</t>
  </si>
  <si>
    <t>โครงการพัฒนาสมรรถนะบุคลากรสายสนับสนุน</t>
  </si>
  <si>
    <t>1) ระดับคะแนนความรู้หลังการอบรมพัฒนาศักยภาพเพิ่มขึ้น 4/5</t>
  </si>
  <si>
    <t>ดำเนินการครบถ้วนตามแผน รอบ6เดือน</t>
  </si>
  <si>
    <t>ขาดการกำกับติดตามการประเมินผลกิจกรรม</t>
  </si>
  <si>
    <t>2) ความพึงพอใจของผู้มารับบริการ 4/5</t>
  </si>
  <si>
    <t>3) รางวัลการนำเสนอผลงานในระดับมหาวิทยาลัย/ระดับประเทศ 1 รางวัล</t>
  </si>
  <si>
    <t>ดูงาน</t>
  </si>
  <si>
    <t>อบรม+รางวัลรณรงค์</t>
  </si>
  <si>
    <t>อบรม</t>
  </si>
  <si>
    <t>อบรม/แลกเปลี่ยนเรียนรู้</t>
  </si>
  <si>
    <t>ศคภท/รางวัลรณรงค์ / นำเสนอพัฒนาระบบงาน / อบรมเชิงปฏิบัติการ</t>
  </si>
  <si>
    <t>ย้ายไปจัด พค66</t>
  </si>
  <si>
    <t>ย้ายไปจัด กค-สค66</t>
  </si>
  <si>
    <t>ย้ายไปจัด สค66</t>
  </si>
  <si>
    <t>ย้ายไปจัดเดือนมิ.ย. 66</t>
  </si>
  <si>
    <t>อบรมระเบียบการเงิน</t>
  </si>
  <si>
    <t xml:space="preserve"> ศคภท / อบรมการเขียนหนังสือราชการ / นำเสนอพัฒนาระบบงาน</t>
  </si>
  <si>
    <t>มีกิจกรรมนอกแผน 2 กิจกรรมคือประชุมจัดทำแผนกลยุทธ์ 2567 เดือนพ.ย. และประชุมจัดทำแผนปฏิบัติการ 2567 เดือนเม.ย. เนื่องจากมีการใช้เครื่องมือใหม่ (BSC) ในการทำแผนจึงใช้เวลาเพิ่มขึ้น ใช้งบประมาณเพิ่มขึ้น</t>
  </si>
  <si>
    <t>2) การกำกับติดตามแผนและการจัดทำแผนปฏิบัติการเป็นไปอย่างมีประสิทธิภาพ เป็นไปตามแผน โครงการดำเนินการเสร็จสิ้นร้อยละ 100</t>
  </si>
  <si>
    <t>ประชุมสรุปผล 65 ชี้แจงแผนปี 2566</t>
  </si>
  <si>
    <t>จัดเตรียมแผนกลยุทธ์ 2567</t>
  </si>
  <si>
    <t>ประชุมกำกับติดตามแผน 6 เดือน (ประชุมคณะ)</t>
  </si>
  <si>
    <t>ประชุมจัดทำแผน 2567+OD</t>
  </si>
  <si>
    <t>39,900 ประชุมจัดทำแผนกลยุทธ์ 2567</t>
  </si>
  <si>
    <t xml:space="preserve">10,000 ประชุมคณะสรุปผล 65 ชี้แจงแผน 66 </t>
  </si>
  <si>
    <t>ประชุมคณะกำกับแผน 6 เดือน</t>
  </si>
  <si>
    <t>ประชุมจัดทำแผนปฎิบัติการ 67</t>
  </si>
  <si>
    <t>อ.ดร.ทวีศักดิ์</t>
  </si>
  <si>
    <t xml:space="preserve">1) จำนวนบัณฑิตแสดงความคิดเห็นต่อหลักสูตรไม่น้อยกว่าร้อยละ 80
</t>
  </si>
  <si>
    <t>บัณฑิตแสดงความคิดเห็นต่อหลักสูตร ร้อยละ 70</t>
  </si>
  <si>
    <t>เนื่องจากมีผู้เข้ารับปริญญาเพียง 70 คน จึงมีผู้แสดงความคิดเห็นต่อหลักสูตรจำนวน 70 คน ซึ่งคิดเป็นร้อยละ 100</t>
  </si>
  <si>
    <t>2) ได้รายงานความคิดเห็นต่อหลักสูตรและการเรียนการสอนในคณะเภสัชศาสตร์ มหาวิทยาลัยมหาสารคาม 1 ชิ้น</t>
  </si>
  <si>
    <t>มีสรุปรายงานจากหลักสูตร</t>
  </si>
  <si>
    <t>https://drive.google.com/file/d/1hrfywT88pj4stX7v7J2Ub2KDDXFfFrq7/view?usp=sharing</t>
  </si>
  <si>
    <t>3) คะแนนความพึงพอใจของผู้เข้าร่วมโครงการ อย่างน้อย 4 คะแนน</t>
  </si>
  <si>
    <t>ความพึงพอใจของผู้เข้าร่วมโครงการ 4.84</t>
  </si>
  <si>
    <t>มีบัณฑิตเข้าร่วมโครงการน้อย</t>
  </si>
  <si>
    <t>1) เตรียมคามพร้อมบัณฑิตในการเข้ารับพระราชทานปริญญาบัตร/ 2) รับฟังความคิดเห็นของบัณฑิตต่อหลักสูตรและการจัดการเรียนการสอน/ 3) จัดกิจกรรมแสดงความยินดี</t>
  </si>
  <si>
    <t>36,700 ดำเนินการแล้ววันที่16-17 ธันวาคม 2565</t>
  </si>
  <si>
    <t>ผศ.ดร.พยอม</t>
  </si>
  <si>
    <t>1) Webinar ร่วมกับต่างประเทศ อย่างน้อย 3 ครั้ง</t>
  </si>
  <si>
    <t>จัดได้ 1 ครั้ง และครั้งที่ 2 อยู่ระหว่างการประสานงานเดือนมิ.ย. 66</t>
  </si>
  <si>
    <t>ด้วยภาระงาน จำนวน 3 ครั้งเป็นภาระมากเกินไป ปีหน้าเสนอให้ลดลงเหลือ 2 ครั้งต่อปี</t>
  </si>
  <si>
    <t>2) มีกิจกรรมร่วมกับสถาบันที่มี MOU ร้อยละ 100</t>
  </si>
  <si>
    <t>กิจกรรม webinar มีผู้เข้าร่วม 41 คน จาก 11 สถาบันใน MOU</t>
  </si>
  <si>
    <t>3) มีความร่วมมือกับประเทศ ASEAN เพิ่มขึ้น 1 แห่ง</t>
  </si>
  <si>
    <t xml:space="preserve">บรูไน อยู่ระหว่างการประสานงานการไปเยือน ระหว่างวันที่ 10-12 สิงหาคม 66  </t>
  </si>
  <si>
    <t>คัดเลือกนิสิตรับทุนต่างประเทศ
ประชุมกรรมการ</t>
  </si>
  <si>
    <t>Webinar (CPE) (300)
ประชุมกรรมการ</t>
  </si>
  <si>
    <t>อบรมอังกฤษนิสิต (ต.ค.-ธ.ค.)
ประชุมกรรมการ</t>
  </si>
  <si>
    <t>แลกเปลี่ยนนิสิต (ค่าเบี้ยงเลี้ยง 8,000 ค่าใช้สอย 6,000 ที่พัก 20,000)
ประชุมกรรมการ
ถ่ายเอกสาร</t>
  </si>
  <si>
    <t>เภสัชกรไทยสู่นานาชาติ
ประชุมกรรมการ
webinar นิสิตกับ Showa University</t>
  </si>
  <si>
    <t>แลกเปลี่ยนนิสิต
ประชุมกรรมการ
English camp
ถ่ายเอกสาร</t>
  </si>
  <si>
    <t xml:space="preserve">Webinar (CPE)
อบรมอังกฤษนิสิต
ประชุมกรรมการ
เยือนบูรไน (2000ในปท+5000 ตปท)
ของที่ระลึก </t>
  </si>
  <si>
    <t>อบรมภาพลักษณ์ (ร่วมกับ OD)
สื่อประชาสัมพันธ์
ประชุมกรรมการ (ปรับเป็นอบรม business canvas model 21 มิ.ย. 66)</t>
  </si>
  <si>
    <t>รับรองอาจารย์ US-Thai (ค่าที่พัก 10000 ค่าใช้สอย  6000 บาท)
อบรมอังกฤษนิสิต
ประชุมกรรมการ</t>
  </si>
  <si>
    <t>4) จำนวนบุคลากรที่ได้เข้าร่วมกิจกรรมพัฒนาศักยภาพด้านภาษา ร้อยละ 50 ของบุคลากรทั้งหมด</t>
  </si>
  <si>
    <t>ไม่ได้ดำเนินการ</t>
  </si>
  <si>
    <t>การตอบรับน้อย ได้มีการปรับเป็นภาษาอังกฤษสำหรับหน้างาน แต่่ยังไม่มีการรายงานผล</t>
  </si>
  <si>
    <t xml:space="preserve">ดำเนินการเรียบร้อย จำนวน 3 รอบประกาศ มีนิสิตเข้าร่วม outbound 9 คน ประกอบด้วย SDU 5 คน Showa 2 คน และ Auburn 2 คน </t>
  </si>
  <si>
    <t>Webinar #3: Research Trends in Pharmacy โดยวิทยากร Prof. Zaheer-Ud-Din Babar ผศ.ดร.บรรลือ สังข์ทอง และ Assoc. Prof. Dewi Setyaningsih จาก Sanata Dharma University ในวันที่ 2 ธันวาคม 2565 เวลา 15.00-16.30 น. มีจำนวนผู้เข้าร่วม 41 คน จาก 11 มหาวิทยาลัยใน ประเทศอาเซียน
กิจกรรมคริสตมาส จำนวนผู้เข้าร่วม 50 คน ประเมินความพึงพอใจภาพรวม 4.4 อาหาร 4.8 เวลา 4.7 สถานที่ 4.5 รับรู้เรื่องคริสตมาส 4.6</t>
  </si>
  <si>
    <t>1) ดำเนินการออนไลน์วันที่ 11 มีนาคม 66 แชร์ 14 ครั้ง การเข้าถึง  1558 ครั้ง
2) นิสิต 2 คน นำเสนอ 3rd online seminar with Showa University วันที่ 21 กุมภาพันธ์ 66</t>
  </si>
  <si>
    <t>กิจกรรมนิสิตร่วมกับอาสาสมัครต่างชาติ Jim and Sandy Bellair จำนวน 2 ครั้ง</t>
  </si>
  <si>
    <t>webinar เลื่อนไป มิ.ย. 66
เยือนบรูไนเลื่อนไป ส.ค. 66</t>
  </si>
  <si>
    <t xml:space="preserve">เลื่อนไป มิ.ย. 66 </t>
  </si>
  <si>
    <t>US-Thai จัดออนไลน์
Prof. Gary มาเยือน 7-14 มิ.ย. 66</t>
  </si>
  <si>
    <t>5) จำนวนผลงานวิชาการร่วมกับ visiting Prof. 1 ชิ้น</t>
  </si>
  <si>
    <t>ผลงานของ ผศ.ดร.กฤษณี และ Prof. Zaheer ได้รับการตอบรับ 1 เรื่องเดือนเมษายน 66 "Economic evaluation of pharmacy services: a systematic review of the literature" IJCP 
และอยู่ระหว่างการตีพิมพ์อีก 1 เรื่อง</t>
  </si>
  <si>
    <t>-</t>
  </si>
  <si>
    <t xml:space="preserve">รอทำสื่อประชาสัมพันธ์ (บัณฑิตศึกษา) 25000 </t>
  </si>
  <si>
    <t>แผนจัด Webinar: Herbal medicines and commercial products</t>
  </si>
  <si>
    <t>6) คะแนนประเมินกิจกรรมสร้างแรงบันดาลใจเภสัชกรไทยก้าวไกลสู่นานาชาติ 4/5</t>
  </si>
  <si>
    <t>นิสิต 10 คนที่ประเมินแบบสอบถาม ให้คะแนน 9/10</t>
  </si>
  <si>
    <t>(19,100) แผนการจัดอบรมปฏิบัติการ ภาพลักษณ์  (ยังไม่ได้ทำ)</t>
  </si>
  <si>
    <t>7) คะแนนประเมินกิจกรรมส่งเสริมการใช้ภาษาอังกฤษ  4/5</t>
  </si>
  <si>
    <t>นิสิตเข้าร่วมประเมิน 20 คน ในกิจกรรมต้อนรับนิสิตต่างชาติ</t>
  </si>
  <si>
    <t>8) คะแนนความพึงพอใจการพัฒนา Website คณะ (บุคคลภายใน+ภายนอก) 4/5</t>
  </si>
  <si>
    <t>มีการปรับปรุง website อย่างต่อเนื่อง</t>
  </si>
  <si>
    <t>การกำหนดตัวชี้วัดไม่สอดคล้องกับการประเมินการใช้งาน web: ทางทีมประเมินการเข้าถึงของคนต่อหน้า web แทน</t>
  </si>
  <si>
    <t>โครงการGo Green in the Pharmacy</t>
  </si>
  <si>
    <t>2) มีกระบวนการจัดการขยะที่มีประสิทธิภาพ อย่างน้อย 1 กระบวนการ</t>
  </si>
  <si>
    <t>3) มีกิจกรรมเกี่ยวกับการเพิ่มความปลอดภัยในการทำงาน อย่างน้อย 1 กิจกรรม</t>
  </si>
  <si>
    <t>จัดถังขยะอันตรายเพิ่ม</t>
  </si>
  <si>
    <t>4) ความพึงพอใจของอาจารย์ บุคลากร และนิสิตต่อการจัดการขยะและสิ่งแวดล้อม ไม่น้อยกว่า 4 คะแนน</t>
  </si>
  <si>
    <t>พื้นที่ด้านหน้าคณะและต้นไม้ในกระถางรับปริญญา</t>
  </si>
  <si>
    <t>ประชุมเรื่องจัดการขยะและจะแยกถังยะตาประเภทขยะอันตราย</t>
  </si>
  <si>
    <t>5) การเกิดอุบัติเหตุในห้องปฏิบัติการ 0 ครั้ง</t>
  </si>
  <si>
    <t>1) จำนวนกิจกรรมทำนุบำรุงศิลปวัฒนธรรมและภูมิปัญญาท้องถิ่น 5 กิจกรรม</t>
  </si>
  <si>
    <t>ดำเนินการครบถ้วนตามแผน รอบ 6 เดือน</t>
  </si>
  <si>
    <t xml:space="preserve">บุคลากรเข้าร่วมนน้อย/เพิ่มการร่วมกิจกรรมเป็นส่วนหนึ่งในการให้คะแนนประเมินภาระงาน </t>
  </si>
  <si>
    <t>2) จำนวนผู้เข้าร่วมกิจกรรม ร้อยละ 80</t>
  </si>
  <si>
    <t>สถาปนา</t>
  </si>
  <si>
    <t>3) ความพึงพอใจโดยรวมของกิจกรรมของผู้เข้าร่วมกิจกรรม คะแนนระดับ 4</t>
  </si>
  <si>
    <t>1) จำนวนผลงานที่เข้าร่วมนำเสนอจากทั้ง 3 สถาบัน อย่างน้อย 30 ผลงาน</t>
  </si>
  <si>
    <t>มีผลงานเข้าร่วมดังนี้ PP-oral 11 ผลงาน PS-oral 12 ผลงาน PP-poster  33 ผลงาน และ PS-poster 27 ผลงาน รวมเป็น 83 ผลงาน</t>
  </si>
  <si>
    <t>2) จำนวนผลงานที่ได้รับรางวัลของมมส.  อย่างน้อย 4 ผลงาน</t>
  </si>
  <si>
    <t>ได้รับรางวัล 12 ผลงาน</t>
  </si>
  <si>
    <t>แต่งตั้งกรรมการ/ประชุมจัดเตรียมงาน</t>
  </si>
  <si>
    <t xml:space="preserve">จัดประชุมวิชาการ </t>
  </si>
  <si>
    <t>3) การนำความรู้ไปใช้ประโยชน์ของผู้เข้าร่วมกิจกรรม 4/5 คะแนน</t>
  </si>
  <si>
    <t>จัดประชุมวิชาการ 18-19 ก.พ.</t>
  </si>
  <si>
    <t>1) จำนวนหน่วยกิตที่ให้การรับรองในระบบศูนย์การศึกษาต่อเนื่องทางเภสัชศาสตร์จากการจัดประชุมวิชาการในรูปแบบต่างๆที่ศูนย์การศึกษาต่อเนื่องทางเภสัชศาสตร์กำหนด อย่างน้อย 10 หน่วยกิต</t>
  </si>
  <si>
    <t>ดำเนินการรับรองหน่วยกิตในระบบสำหรับงานประชุมวิชาการทั้งของคณะ และ ผู้จัดร่วม และ อบรมระยะสั้น จำนวน 55.5 หน่วยกิต</t>
  </si>
  <si>
    <t>2) จำนวนหน่วยกิตในการเผยแพร่บทความในระบบศูนย์การศึกษาต่อเนื่องทางเภสัชศาสตร์ อย่างน้อย 10 หน่วยกิต</t>
  </si>
  <si>
    <t>ดำเนิินการเผยแพร่บทความวิชาการในระบบ จำนวน 2 บทความ (รวม 5 หน่วยกิต)</t>
  </si>
  <si>
    <t>3) เภสัชกรผู้เข้าร่วมประชุมวิชาการสามารถนำความรู้ไปประยุกต์ใช้ให้เกิดประโยชน์ในระดับมากถึงมากที่สุด ร้อยละ 80</t>
  </si>
  <si>
    <t>ผลความพึงพอใจจากการประชุมวิชาการความก้าวหน้าของสมุนไพรและเภสัชกรรมแผนไทย ครั้งที่ 4 มีผู้ประเมินว่า สามารถนำความรู้ไปประยุกต์ใช้ให้เกิดประโยขน์ ระดับมากถึงมากที่สุด 90.6%</t>
  </si>
  <si>
    <t>ค่าตอบแทนการเขียนบทความ และ ผู้ทรงพิจารณา 4 บทความ</t>
  </si>
  <si>
    <t>ค่าตอบแทนผู้ทรงพิจารณาโครงการประชุมวิชาการ</t>
  </si>
  <si>
    <t xml:space="preserve">ค่าตอบแทนการเขียนบทความ </t>
  </si>
  <si>
    <t>4) รับรองหน่วยกิตการศึกษาต่อเนื่องทางเภสัชศาสตร์ ในรูปแบบเพิ่มเติมตามที่สภาเภสัชกรรมกำหนด ให้แก่เภสัชกรผู้ยื่นคำขอมายังศูนย์ให้สำเร็จเรียบร้อย ร้อยละ 100</t>
  </si>
  <si>
    <t>ยังไม่มีผู้ยื่นคำขอมา และ สภาเภสัชกรรมปรับรูปแบบการยื่นเป็นแบบ e-service ที่เภสัชกรผู้ต้องการขอ ยื่นด้วยตนเองในเว็ปสภาเภสัชกรรม</t>
  </si>
  <si>
    <t>ขอตัดตัวชี้วัดนี้ออกจากโครงการ</t>
  </si>
  <si>
    <t>รับรองหน่วยกิตประชุมวิชาการ/อบรมระยะสั้น จำนวน 55.5 หน่วยกิต</t>
  </si>
  <si>
    <t>รอต้นฉบับจากผู้เขียนซึ่งยังไม่แล้วเสร็จ เลื่อนไปเบิกจ่ายภายในเดือน ส.ค.-ก.ย.</t>
  </si>
  <si>
    <t>5) ความสำเร็จตามแผนประชุมวิชาการประจำปี  ร้อยละ 80</t>
  </si>
  <si>
    <t>1) ร้อยละของทุนวิจัยที่จัดสรรเพื่อนำไปสู่นวัตกรรมเพื่อใช้ประโยชน์ต่อชุมชน ไม่น้อยกว่าร้อยละ 25</t>
  </si>
  <si>
    <t>0 บาท</t>
  </si>
  <si>
    <t>เสนอแยกทุนประเภทนี้ออกมา หรือปรับแผนในตัวชี้วัดนี้</t>
  </si>
  <si>
    <t>2) จำนวนผลงานตีพิมพ์ในฐานข้อมูลตามประกาศ ก.พ.อ.  ไม่น้อยกว่า 30 ผลงาน</t>
  </si>
  <si>
    <t>ผลงานรวม 12 ผลงาน</t>
  </si>
  <si>
    <t>3) จำนวนของอาจารย์ประจำที่นำเสนอผลงานระดับนานาชาติ ไม่น้อยกว่า 5 คน</t>
  </si>
  <si>
    <t>3 คน (อ.บรรลือ อ.พยอม อ.ธีระพงษ์)</t>
  </si>
  <si>
    <t>ประชุมอนุกรรมการฯ(อาหารว่าง)</t>
  </si>
  <si>
    <t>ประชุมอนุกรรมการฯ(อาหารว่าง)/กิจกรรมอบรมเพื่อส่งเสริมศักยภาพนักวิจัย(ค่าน้ำมันขก-มมส+วิทยากร 6 ชม.+อบรมจริยธรรม 3 คน+พขร+อาหารกลางวัน 28คนๆ50บาท)</t>
  </si>
  <si>
    <t>ประชุมอนุกรรมการฯ(อาหารว่าง)/กิจกรรมอบรมเพื่อส่งเสริมศักยภาพนักวิจัย(ค่าน้ำมันขก-มมส+วิทยากร 6 ชม.+อบรมจริยธรรม 2 คน)</t>
  </si>
  <si>
    <t>ประชุมอนุกรรมการฯ(อาหารว่าง)/กิจกรรมอบรมเพื่อส่งเสริมศักยภาพนักวิจัย(ค่าน้ำมันขก-มมส+วิทยากร 6 ชม.+อบรมจริยธรรม 3 คน)</t>
  </si>
  <si>
    <t>ประชุมอนุกรรมการฯ(อาหารว่าง)+ประชุมความร่วมมืออื่น ๆ (อาหาร+อาหารว่าง)</t>
  </si>
  <si>
    <t>4) จำนวนผลงานวิจัยแบบ community based ไม่น้อยกว่า 4 ผลงาน</t>
  </si>
  <si>
    <t xml:space="preserve">1 ผลงาน </t>
  </si>
  <si>
    <t>เสนอให้นิยามคำว่าผลงานวิจัยแบบ community based เพื่อให้เข้าใจตรงกัน เช่น จะนับผลงานของนิสิตหรือไม่ เพื่อความชัดเจนของระบบ เมื่อมีคนใหม่มาทำงานจะได้เข้าใจตรงกัน</t>
  </si>
  <si>
    <t>ไม่ได้ประชุมเนื่องจากอยู่ระหว่างประกาศทุน</t>
  </si>
  <si>
    <t>/</t>
  </si>
  <si>
    <t>ประชุุม และติดตามการตีพิมพ์วารสาร (ทางออนไลน์)</t>
  </si>
  <si>
    <t>ประชุุม และ (ติดตามการตีพิมพ์ เนื่องจากถูกปฏิเสธการตีพิมพ์)</t>
  </si>
  <si>
    <t>ประชุุม และติดตามการตีพิมพ์ (ส่งตีพิมพ์วารสารใหม่เรียบร้อยแล้ว)</t>
  </si>
  <si>
    <t>5) จำนวนผลงานวิจัยที่นำไปใช้ประโยชน์ ไม่น้อยกว่า 5 ผลงาน</t>
  </si>
  <si>
    <t>0 ผลงาน</t>
  </si>
  <si>
    <t>6) ร้อยละผลงานตีพิมพ์ระดับนานาชาติต่อจำนวนอาจารย์ประจำ ไม้น้อยกว่าร้อยละ 10 --&gt; ปรับเป็น 50</t>
  </si>
  <si>
    <t>ผลงานรวมร้อยละ 18.4 (จำนวน 9 ผลงาน อาจารย์ 49 คน)</t>
  </si>
  <si>
    <t>ปรับจำนวนให้ท้าทายโดยขอปรับเป็นร้อยละ 50</t>
  </si>
  <si>
    <t>จัดสรรทุนแล้ว 330,000 บาท คงเหลือ 170,000 บาท</t>
  </si>
  <si>
    <t>มีการเปิดรับผู้เรียน และอยู่ระหว่างดำเนินการจัดสอน
1. หลักสูตรการฝึกอบรมระยะสั้นการบริบาลทางเภสัชกรรม (สาขาอายุกรรม) 
2. หลักสูตรการฝึกอบรมระยะสั้นทางการบริหารเภสัชกิจ (การวิจัยและพัฒนางานภสัชกรรมและระบบสุขภาพ)</t>
  </si>
  <si>
    <t xml:space="preserve">2) คะแนนความพึงพอใจต่อกิจกรรมสัมมนาการเรียนการสอน และพัฒนาการเรียนการสอนออนไลน์ของอาจารย์ที่เข้าร่วม ระดับ 4 ขึ้นไป
</t>
  </si>
  <si>
    <t>รอดำเนินการ จัดกิจกรรมสัมมนาฯ วันที่ 1 มิถุนายน 2566</t>
  </si>
  <si>
    <t>3) คะแนนความพึงพอใจของนิสิตต่อการจัดการเรียนการสอนของหลักสูตรในรูปแบบที่ทันสมัย ตรงตามความต้องการของผู้เรียน ระดับ 4 ขึ้นไป</t>
  </si>
  <si>
    <t>รอดำเนินการ</t>
  </si>
  <si>
    <t>ประชุม+ติดตามความก้าวหน้า วทม+ประชุมระยะสั้น</t>
  </si>
  <si>
    <t>สัมมนาการเรียนการสอน 1/2564+ประชุม</t>
  </si>
  <si>
    <t>ประชุม+ติดตามความก้าวหน้าปฐมภูมิ++ประชุมระยะสั้น</t>
  </si>
  <si>
    <t>ประชุม+ติดตามความก้าวหน้า วทม</t>
  </si>
  <si>
    <t>สัมมนา+ประชุม+ประชุมระยะสั้น</t>
  </si>
  <si>
    <t>ประชุม+ปฐมนิเทศ ปรด</t>
  </si>
  <si>
    <t xml:space="preserve">เงินทุนเทอม 1 อ.ลาว </t>
  </si>
  <si>
    <t>ประกาศทุนนำเสนองานวิจัยแล้ว</t>
  </si>
  <si>
    <t xml:space="preserve">เงินทุนเทอม  2 อ.ลาว </t>
  </si>
  <si>
    <t>ดำเนินการประกาศทุนแล้ว</t>
  </si>
  <si>
    <t>ประกาศทุนนำเสนองานวิจัยแล้ว รอผู้สมัคร</t>
  </si>
  <si>
    <t>ประกาศทุนแล้ว</t>
  </si>
  <si>
    <t>ภ.ม.เภสัชกรรมปฐมภูมิ</t>
  </si>
  <si>
    <t>1) จำนวนนิสิตที่เข้าร่วมกิจกรรม ร้อยละ 100</t>
  </si>
  <si>
    <t>จัดประชุมวิชาการ/แลกเปลี่ยนเรียนรู้</t>
  </si>
  <si>
    <t>2) ความเข้าใจแนวคิดที่ใช้ในการดำเนินงานเภสัชกรรมปฐมภูมิ  4/5 คะแนน</t>
  </si>
  <si>
    <t>1) นิสิตรหัส 64 แต่งตั้งอ.ที่ปรึกษาวิทยานิพนธ์ 100% และสอบเค้าโครงวิทยานิพนธ์ 50%</t>
  </si>
  <si>
    <t>2) ไม่มีนิสิตไปนำเสนอผลงานวิชาการระดับชาติ (นิสิตรหัส 60 สอบ defend วิทยานิพนธ์ 1 คน เมื่อ10 มี.ค.66 รอผลงานตีพิมพ์ซึ่งจะหมดระยะเวลาศึกษา มิ.ย.66)</t>
  </si>
  <si>
    <t xml:space="preserve">ครั้งที่ 1 รายงานความก้าวหน้า </t>
  </si>
  <si>
    <t>ครั้งที่ 2 รายงานความก้าวหน้า</t>
  </si>
  <si>
    <t>ดำเนินการ 7-8 ต.ค.65 และสรุปรายงานเรียบร้อย</t>
  </si>
  <si>
    <t>ดำเนินการ 1 เม.ย.66 รูปแบบออนไลน์ สรุปรายงานเรียบร้อย</t>
  </si>
  <si>
    <t>ทุนอุดหนุนการทำวิทยานิพนธ์นิสิตวท.ม. สมุนไพร</t>
  </si>
  <si>
    <t>ยังไม่มีผู้ยื่นขอทุน</t>
  </si>
  <si>
    <t xml:space="preserve">สอบ 2 คน </t>
  </si>
  <si>
    <t>สอบ 3 คน ปภาดา/ปาริชาติ/กาญจนา แต่ไม่ได้เบิกเงิน</t>
  </si>
  <si>
    <t>1) ความพึงพอใจต่อการดำเนินงานหลักสูตรด้านการพัฒนานิสิต คะแนนเฉลี่ยมากกว่า 3.5</t>
  </si>
  <si>
    <t>อยู่ระหว่างการประเมิน</t>
  </si>
  <si>
    <t>ขาดการกำกับติดตามการประเมินผลลัพธ์โครงการ/มอบหมายผู้รับผิดชอบให้ชัดเจน</t>
  </si>
  <si>
    <t>แลกเปลี่ยนเรียนรู้+สัมมนา</t>
  </si>
  <si>
    <t>โครงการปรับปรุงหลักสูตร ปร.ด. (เภสัชศาสตร์)</t>
  </si>
  <si>
    <t>1) ได้ข้อมูลนำเข้า ความต้องการจากผู้เรียน ผู้มีส่วนได้ส่วนเสีย เพื่อออกแบบหลักสูตรให้ทันสมัย ตรงตามความต้องการของผู้เรียนร้อยละ 100</t>
  </si>
  <si>
    <t>2) หลักสูตรนำเสนอในการพิจารณาจากคณะกรรมการต่างๆ ตามแผน</t>
  </si>
  <si>
    <t>VOC</t>
  </si>
  <si>
    <t>ประชุมร่าง 1</t>
  </si>
  <si>
    <t>ประชุมร่าง 2 ผู้ทรง</t>
  </si>
  <si>
    <t>นิสิตรหัส 64 สอบเค้าโครงวิทยานิพนธ์ 2 คน (10 และ 28 ต.ค.65)</t>
  </si>
  <si>
    <t>อาจารย์ผู้เข้าร่วม 14 คน นิสิตและศิษย์เก่า 12 คน รวมทั้งหมด 26 คน  ผลประเมินประชุมวิชาการ  4.76/5.00</t>
  </si>
  <si>
    <t>2) คะแนนความพึงพอใจต่อประโยชน์ของกิจกรรมศึกษาดูงาน ระดับคะแนน 4</t>
  </si>
  <si>
    <t>เวลาค่อนข้างแน่น/ลดหัวข้อศึกษาดูงานให้เหมาะกับเวลา</t>
  </si>
  <si>
    <t>ประชุมเตรียมงาน1</t>
  </si>
  <si>
    <t>ประชุมเตรียมงาน2</t>
  </si>
  <si>
    <t>จัดประชุมวิชาการ</t>
  </si>
  <si>
    <t>ชี้แจงและเตรียมความพร้อมการฝึกงาน</t>
  </si>
  <si>
    <t>ศึกษาดูงาน รพ.ต้นแบบ</t>
  </si>
  <si>
    <t>ไม่ได้ใช้งบประมาณ</t>
  </si>
  <si>
    <t>12400 บาท25-26 กพ.66</t>
  </si>
  <si>
    <t>นัด 22 เม.ย. 66</t>
  </si>
  <si>
    <t xml:space="preserve">สอบเค้าโครงฯ 3 คน </t>
  </si>
  <si>
    <t xml:space="preserve">สอบเค้าโครงฯ 2 คน </t>
  </si>
  <si>
    <t>สอบเค้าโครง 2 คน31 มีค 66 และ 2 เมย. 66 กำลังแก้ไขเล่ม</t>
  </si>
  <si>
    <t>การจัดกิจกรรมแข่งขันทักษะทางวิชาการภายในคณะเพื่อคัดเลือกตัวแทน</t>
  </si>
  <si>
    <t>การส่งนิสิตเข้าร่วมการแข่งขันวิชาการในเวทีระดับประเทศ</t>
  </si>
  <si>
    <t>1) กิจกรรมเสริมหลักสูตรที่จัดโดยสโมสร-ชมรม ที่สอดแทรกแนวคิดจิตอาสา-หัวใจรับใช้ชุมชนแก่นิสิตที่เข้าร่วม ร้อยละ 20 ของกิจกรรมที่จัดโดยสโมสร-ชมรม</t>
  </si>
  <si>
    <t>2) นิสิตคณะเภสัชฯ ได้รับการส่งเสริมแนวคิดจิตอาสา-หัวใจรับใช้ชุมชน จากการเข้าร่วมกิจกรรมเสริมหลักสูตรที่สอดแทรกแนวคิด ร้อยละ 50</t>
  </si>
  <si>
    <t>3) อาจารย์ที่เข้าร่วมกิจกรรมได้รับการพัฒนาศักยภาพในการให้คำปรึกษาเพิ่มขึ้น คะแนน 4/5</t>
  </si>
  <si>
    <t>ประชุมฝ่ายกิจการนิสิต-1</t>
  </si>
  <si>
    <t>1) กิจกรรมชมรมกล้าดี/ 2) ค่าใช้สอยอาจารย์ผู้ความคุมกิจกรรมนอกสถานที่</t>
  </si>
  <si>
    <t>กิจกรรมโฮมรูมโฮมฮัก ครั้งที่ 1 กิจกรรมชมรมดนตรี (งานอะโรคาไนท์)</t>
  </si>
  <si>
    <t>กิจกรรม Open-house/ ประชุมฝ่ายกิจการนิสิต-2</t>
  </si>
  <si>
    <t>ประชุมฝ่ายกิจการนิสิต-3</t>
  </si>
  <si>
    <t xml:space="preserve">กิจกรรมอบรมเชิงปฏิบัติการส่งเสริมศักยภาพผู้นำนิสิตและอาจารย์ที่ปรึกษากิจกรรมนิสิต/ค่าใช้สอยอาจาราย์ควบคุมกิจกรรมนิสิตนอกสถานที่-2/ </t>
  </si>
  <si>
    <t>4) นิสิตผู้นำที่เข้าร่วมกิจกรรมเข้าใจแนวคิดและเกิดแรงบันดาลใจหัวใจรับใช้ชุมชน จิตอาสาเพิ่มขึ้น คะแนน 4 / 5</t>
  </si>
  <si>
    <t xml:space="preserve"> Open-house/จัดกิจกรรมวันที่ 23-23ธันวาคม 2565</t>
  </si>
  <si>
    <t>โฮมรูมโฮมฮัก จัดกิจกรรมวันที่ 15 กุมภาพันธ์ 2566</t>
  </si>
  <si>
    <t>5) ความพึงพอใจ-ความผูกพันของนิสิตที่เกิดจากเข้าร่วมกิจกรรม คะแนน 4 / 5</t>
  </si>
  <si>
    <t>โครงการปฐมนิเทศ ปีการศึกษา 2566</t>
  </si>
  <si>
    <t>ยังไม่ถึงเวลาดำเนินโครงการ</t>
  </si>
  <si>
    <t>2) ความพึงพอใจของผู้เข้าร่วมโครงการ คะแนนเฉลี่ยไม่น้อยกว่า 4
ปี 1 ความพร้อมการเข้าศึกษาและความผูกพัน
ปี 2-5 แรงบันดาลใจ ความเป็นจิตอาสา หัวใจรับใช้ชุมชน</t>
  </si>
  <si>
    <t>กิจกรรมปฐมนิเทศนิสิตใหม่และผู้ปกครองนิสิตชั้นปี1 เปิดบ้านรับน้อง/ กิจกรรมปฐมนิเทศชั้นปี 2-5/ กิจกรรมปฐมนิเทศระดับบัณฑิตศึกษา</t>
  </si>
  <si>
    <t>โครงการปัจฉิมนิเทศ ปีการศึกษา 2565</t>
  </si>
  <si>
    <t>1) จำนวนนิสิตชั้นปีที่ 6 ที่เข้าร่วมโครงการ ไม่น้อยกว่าร้อยละ 80</t>
  </si>
  <si>
    <t>อยู่ระหว่างการรายงานผล</t>
  </si>
  <si>
    <t>รอการเงินส่งเบิกจ่าย</t>
  </si>
  <si>
    <t>2) คะแนนความพึงพอใจของผู้เข้าร่วมโครงการ (การเตรียมความพร้อม-ความผูกพัน) คะแนนเฉลี่ยไม่น้อยกว่า 4</t>
  </si>
  <si>
    <t>กิจกรรมแสดงความยินดี แนะนำสภาวิชาชีพเภสัชกรรม อบรมเตรียมความพร้อมในการทำงาน และสร้างแรงบันดาลใจในการประกอบวิชาชีพฯ</t>
  </si>
  <si>
    <t>จัดกิจกรรมวันที่ 25-26มีนาคม 2566</t>
  </si>
  <si>
    <t>1) จำนวนผู้เข้าร่วมกิจกรรม ร้อยละ 100</t>
  </si>
  <si>
    <t>ยังไม่ถึงเวลาดำเนินการตามแผน (ก.ย. 2566)</t>
  </si>
  <si>
    <t>2) ระดับการประเมินประโยชน์ของกิจกรรมต่อการส่งเสริมการเรียนรู้ของรายวิชา 4/5</t>
  </si>
  <si>
    <t>ผศ.ดร.สุุรัชดา</t>
  </si>
  <si>
    <t>1) แหล่งฝึกที่ร่วมถอดบทเรียนเกี่ยวกับกิจกรรมส่งเสริมนิสิตให้มีหัวใจรับใช้ชุมชน 5 แห่ง</t>
  </si>
  <si>
    <t>กำลังประสานแหล่งฝึกเพื่อขอสัมภาษณ์</t>
  </si>
  <si>
    <t>2) คะแนนประเมินแหล่งฝึกของนิสิตในประเด็นการฝึกปฏิบัติงานวิชาชีพได้ตามมาตรฐานและมีแนวคิดหัวใจรับใช้ชุมชน คะแนนเฉลี่ยมากกว่า 3.5</t>
  </si>
  <si>
    <t>4.83 คะแนน จาก 5 คะแนน</t>
  </si>
  <si>
    <t>3) คะแนนความพึงพอใจของแหล่งฝึกในการอบรมเพิ่มทักษะ คะแนนเฉลี่ย 4/5</t>
  </si>
  <si>
    <t>กำลัังจะจัดการประชุมเดือน พ.ค.</t>
  </si>
  <si>
    <t>ไปพัฒนาแหล่งฝึกผลัด 5</t>
  </si>
  <si>
    <t>ไปพัฒนาแหล่งฝึกผลัด 6</t>
  </si>
  <si>
    <t>ไปพัฒนาแหล่งฝึกผลัด 7</t>
  </si>
  <si>
    <t>การประชุมแลกเปลี่ยนเรียนรู้</t>
  </si>
  <si>
    <t>ไปพัฒนาแหล่งฝึกผลัด 2+จัดอบรม show and share</t>
  </si>
  <si>
    <t>gen med รพ มหาสารคาม+สุทธาเวช และประชุมร่วมกับ รพ มหาสารคาม</t>
  </si>
  <si>
    <t>gen med รพ มหาสารคาม+สุทธาเวช</t>
  </si>
  <si>
    <t>ประชุมร่วมกับ รพ สุทธาเวช</t>
  </si>
  <si>
    <t>จะจัดอบรม 15-16 พ.ค. + พัฒนาแหล่งฝึก gen med สุทธาเวช มหาสารคาม+ambu สุทธาเวช + ระบบยาสุทธาเวช</t>
  </si>
  <si>
    <t>พัฒนาแหล่งฝึก ambu สุทธาเวช</t>
  </si>
  <si>
    <t>กำลังจะออกนิเทศเดือน พ.ค.</t>
  </si>
  <si>
    <t>นิสิตให้คะแนนความพร้อมหลังอบรมที่ 85%</t>
  </si>
  <si>
    <t>3) มีกระบวนการแลกเปลี่ยน-วิพากษ์แนวทางการพัฒนาการฝึกงานร่วมกันในคณะ 1 ครั้ง</t>
  </si>
  <si>
    <t>ยังไม่ได้จัด จะจัดเมื่อนิเทศงานเสร็จสิ้น ช่วง กย</t>
  </si>
  <si>
    <t>ประชุม กก+นำเสนอ 2รพ.</t>
  </si>
  <si>
    <t>หนังสือ</t>
  </si>
  <si>
    <t>เตรียมความพร้อมฝึกงาน+ประชุม กก+นำเสนอ 2รพ.</t>
  </si>
  <si>
    <t>นิเทศงาน+ของที่ระลึก+นำเสนอจบผลัด+นำเสนอ 2รพ.</t>
  </si>
  <si>
    <t>นิเทศงาน</t>
  </si>
  <si>
    <t>นิเทศงาน+วัคซีน+ประชุม กก</t>
  </si>
  <si>
    <t>นิเทศงาน+มอบกาวน์+ทุน</t>
  </si>
  <si>
    <t>นิเทศงาน+ประชุม กก+นำเสนอ 2รพ.</t>
  </si>
  <si>
    <t xml:space="preserve">4) มีการปรับปรุงมคอ. 4 ปี 2566 จากการสรุปการนิเทศงาน </t>
  </si>
  <si>
    <t>มีการปรับปรุง มคอ 4 จากการประเมินแหล่งฝึกของนิสิต และได้สะท้อนผลการประเมินจากแหล่งฝึกงานที่ประชุมวิชาการ</t>
  </si>
  <si>
    <t>หาวัคซีนไม่ได้ จึงจ่ายทุนให้นิสิตไปฝึกงาน 92000</t>
  </si>
  <si>
    <t>เริ่มนิเทศงาน Rx19</t>
  </si>
  <si>
    <t>1) ความคิดเห็นด้านความรู้เพิ่มขึ้นจากการทำกิจกรรมระดับมากถึงมากที่สุด</t>
  </si>
  <si>
    <t>ยังไม่ถึงเวลาดำเนินการตามแผน (ส.ค. 2566)</t>
  </si>
  <si>
    <t xml:space="preserve">ไม่สามารถขอรถมหาวิทยาลัยได้ จึงต้องเช่ารถนอก  นิสิตส่วนใหญ่ให้ข้อเสนอแนะว่ารถค่อนข้างขับอันตราย และสภาพไม่ดีเท่าที่ควร /เสนอมหาวิทยาลัยแสดงปฏิทินการขอใช้รถ และขอใช้รถได้ล่วงหน้ามากขึ้น เนื่องจากกิจกรรมรายวิชาต้องมีการจัดตารางสอนล่วงหน้าตั้งแต่ต้นเทอม </t>
  </si>
  <si>
    <t>2) ความคิดเห็นด้านประโยชน์ในชีวิตประจำวันและการทำงานในอนาคตระดับมากถึงมากที่สุด</t>
  </si>
  <si>
    <t>โครงการสนับสนุนการทำการศึกษาอิสระและนำเสนอผลงานนิสิตระดับปริญญาตรี</t>
  </si>
  <si>
    <t>1) จำนวนผลงานปัญหาพิเศษ 48 ผลงาน</t>
  </si>
  <si>
    <t>มีกิจกรรมย่อยหลายกิจกรรมจึงขาดการกำกับติดตามผลการประเมิน</t>
  </si>
  <si>
    <t xml:space="preserve">เงินที่เบิกจ่ายไปในระบบ ณ เม.ย. 66 </t>
  </si>
  <si>
    <t>2) จำนวนผลงานปัญหาพิเศษที่นำเสนอผลงานในการประชุมวิชาการภายนอกคณะ อย่างน้อย 20 เรื่อง</t>
  </si>
  <si>
    <t>3) ผลประเมินประโยชน์จากการเรียนรู้ในวิชาบูรณาการฯ 1 โดยนิสิต มากกว่า 4</t>
  </si>
  <si>
    <t>ทุน 10 ทุนปี 5/ทุนนำเสนอ 3 สถาบัน</t>
  </si>
  <si>
    <t>ทุนเล่มปี 6</t>
  </si>
  <si>
    <t>ทุน 10 ทุนปี 5</t>
  </si>
  <si>
    <t>4) รางวัลการนำเสนอในการประชุมวิชาการระดับประเทศ 3 รางวัล</t>
  </si>
  <si>
    <t>ทุนเล่มปี6/ทุนนำเสนอ 3 สถาบัน</t>
  </si>
  <si>
    <t>รศ.วิระพล</t>
  </si>
  <si>
    <t>2) จำนวนผู้เข้าร่วมกิจกรรม ร้อยละ 100</t>
  </si>
  <si>
    <t>นิสิตปี 5 สอบ MCQ แล้ว</t>
  </si>
  <si>
    <t>นิสิตปี 6 สอบ oral test แล้ว</t>
  </si>
  <si>
    <t>1) จำนวนนิสิตที่เข้าร่วมการฝึกปฏิบัติงานร้อยละ 100</t>
  </si>
  <si>
    <t>กิจกรรมครบถ้วนตามแผน</t>
  </si>
  <si>
    <t>ร้อยละ 100</t>
  </si>
  <si>
    <t>2) จำนวนอาจารย์กลุ่มเภสัชกรรมคลินิกที่รับฝึกปฏิบัติงาน ร้อยละ 80</t>
  </si>
  <si>
    <t>3) คะแนนรวมเฉลี่ยของนิสิตที่เข้าสอบ OSCE  มากกว่าร้อยละ 50</t>
  </si>
  <si>
    <t>Rotation+สอบ OSCE</t>
  </si>
  <si>
    <t>ค่าเดินทางเหมาจ่าย rotation ของอาจารย์</t>
  </si>
  <si>
    <t>จัดกิจกรรม fishbowl โดยมีผู้ป่วยจำลองในรายวิชา</t>
  </si>
  <si>
    <t>ดำเนินการจัดสอบ OSCE กลางภาค</t>
  </si>
  <si>
    <t>(1) เบิกค่าเดินทางเหมาจ่าย rotation ของนิสิตแล้ว (2) ดำเนินการจัดสอบ OSCE ปลายภาค</t>
  </si>
  <si>
    <t>1) จำนวนวิชาที่มีการจัดกิจกรรมการเรียนรู้และหรือเสริมประสบการณ์จริง 44 รายวิชา</t>
  </si>
  <si>
    <t>ดำเนินการครบ 44 รายวิชา</t>
  </si>
  <si>
    <t>2) จำนวนรายวิชาการเรียนการสอนที่ส่งเสริมทักษะการเป็นผู้ประกอบการ 3 รายวิชา</t>
  </si>
  <si>
    <t>ดำเนินการครบ 3 รายวิชา ได้แก่ Pharm admin, Community  pharmacy, Community  pharmacy clerkship</t>
  </si>
  <si>
    <t>3) อาจารย์ได้รับการถ่ายทอดความรู้จากผู้ผ่านการอบรมนวัตกรรมการเรียนการสอน อย่างน้อย 1 ครั้ง</t>
  </si>
  <si>
    <t>มีการดำเนินการตามแผน โดยฝ่ายนวัตกรรมการเรียนการสอน</t>
  </si>
  <si>
    <t>ประชุม+อบรมพัฒนาการเรียนการสอน</t>
  </si>
  <si>
    <t xml:space="preserve">ประชุม+อบรม+สัมมนา+สนับสนุนอาจารย์ฝ่ายนวัตกรรม </t>
  </si>
  <si>
    <t>ทวนสอบ+ประชุม</t>
  </si>
  <si>
    <t>ประชุม+อบรม</t>
  </si>
  <si>
    <t>ทวนสอบ+อบรม</t>
  </si>
  <si>
    <t>สัมมนา+km+ประชุม+วิเคราะห์แบบสอบถาม+สนับสนุนอาจารย์ฝ่ายนวัตกรรม</t>
  </si>
  <si>
    <t>ประชุม+อบรม+เภสัชศาสตร์ศึกษา (เวลาอาจเปลี่ยนแปลงขึ้นกับผู้จัดงาน)</t>
  </si>
  <si>
    <t>4) คะแนนการนำไปใช้ประโยชน์จากการเข้าร่วมอบรมด้านเภสัชศาสตร์ศึกษา ไม่น้อยกว่า 4/5</t>
  </si>
  <si>
    <t>ดำเนินการตามแผน (กำลังเข้าร่วมประชุมในเดือนพฤษภาคม)</t>
  </si>
  <si>
    <t>ดำเนินการตามแผน</t>
  </si>
  <si>
    <t>5) คะแนนการนำไปใช้ประโยชน์จากการเข้าร่วมอบรมด้านนวัตกรรมการเรียนการสอน ไม่น้อยกว่า 4/5</t>
  </si>
  <si>
    <t>4.55/5.00</t>
  </si>
  <si>
    <t>6) ความพึงพอใจต่อสิ่งสนับสนุนการเรียนรู้ ที่เกิดขึ้นจากการพัฒนาหลักสูตรการเรียนการสอนให้ตรงตามความต้องการของผู้เรียน ไม่น้อยกว่า 4/5</t>
  </si>
  <si>
    <t>คะแนนประเมิน 4.45</t>
  </si>
  <si>
    <t>1) จำนวนกิจกรรมการเรียนการสอนที่ส่งเสริมให้นิสิตมีทักษะการทำงานกับชุมชนและเจตคติในการดูแลผู้ป่วยด้วยหัวใจความเป็นมนุษย์ จิตอาสา/อุทิศตนเพื่อส่วนรวมและรับผิดชอบต่อสังคม มีหัวใจรับใช้ชุมชน ของนิสิตชั้นปีที่ 1-4 จำนวน 6 กิจกรรม</t>
  </si>
  <si>
    <t>ดำเนินการทั้งหมด 6 กิจกรรม เรียบร้อย ทั้งภาคเรียนที่ 1/2565 และ 2/2565</t>
  </si>
  <si>
    <t>2) ระดับของทักษะและเจตคติของนิสิตฯ ในการทำงานกับชุมชน และการดูแลผู้ป่วยด้วยหัวใจความเป็นมนุษย์ จิตอาสา/การอุทิศตนเพื่อส่วนรวมและรับผิดชอบต่อสังคม 4 /5 คะแนน</t>
  </si>
  <si>
    <t>จากกิจกรรม IPE ปี 3 คะแนน 4.52</t>
  </si>
  <si>
    <t>3) ความพึงพอใจของเครือข่ายต่อระบบการจัดการเรียนการสอนในชุมชนที่ตอบสนอง ความต้องการของชุมชน (setting คือ เทศบาลเมืองมหาสารคาม โดยกิจกรรมเป็นไปตามความต้องการของเทศบาล) 4 /5 คะแนน</t>
  </si>
  <si>
    <t>จากกิจกรรม IPE ปี 3 คะแนน 4.7</t>
  </si>
  <si>
    <t>บูรณาการ ปี 5/1</t>
  </si>
  <si>
    <t>รางวัล + เตรียมไปชุมชน</t>
  </si>
  <si>
    <t>ประชุมชุมชน</t>
  </si>
  <si>
    <t>ประชุมชุมชน+นิเทศเภสัช</t>
  </si>
  <si>
    <t xml:space="preserve">บูรณาการปี 2/2 </t>
  </si>
  <si>
    <t>บูรณาการปี 3/2, 4/2 ประชุมชุมชน</t>
  </si>
  <si>
    <t>ไม่ได้จัดกิจกรรม</t>
  </si>
  <si>
    <t>ดำเนินการตามแผน (วิชานิเทศเภสัชจัดกิจกรรม my idol ตามแผน แต่ไม่ใช้เงิน)</t>
  </si>
  <si>
    <t>1) พ่อฮักแม่ฮักในครัวเรือนเป้าหมายได้รับการดูแลและแก้ไขปัญหาสุขภาพและการใช้ยา ร้อยละ 100</t>
  </si>
  <si>
    <t xml:space="preserve">ชาวบ้านมาร่วมทำประชาคมจำนวนไม่มากและยังขาดความเข้าใจในการทำประชาคม ไม่มีความหลากหลายของช่วงอายุ /ประชาสัมพันธ์ล่วงหน้าก่อน ทำกิจกรรมในช่วงเวลาที่ชุมชนว่างจากการทำงาน ประสานงานกับผู้นำชุมชนเพื่อกระตุ้นชาวบ้านมาร่วมกิจกรรมเช่น ส่งเป็นตัวแทนแต่ละคุ้ม หรือแต่ละซอย </t>
  </si>
  <si>
    <t>2) มีนวัตกรรม/ชุดความรู้ที่แก้ไขปัญหาสุขภาพและการใช้ยา หรือสร้างเสริมสุขภาพ หรือส่งเสริมภูมิปัญญาท้องถิ่น อย่างน้อย 8 ชิ้น</t>
  </si>
  <si>
    <t>10 ชิ้น</t>
  </si>
  <si>
    <t>3) คะแนนประเมินการทำงานร่วมกับชุมชน ระดับ 4 /5</t>
  </si>
  <si>
    <t>4.41/5.00</t>
  </si>
  <si>
    <t>4) คะแนนความมั่นใจในการทำงานเภสัชกรรมในชุมชนและหัวใจรับใช้ชุมชนเพิ่มขึ้น ระดับ 4 /5</t>
  </si>
  <si>
    <t>pretest 2.94, posttest 4.21 (เต็ม 5 คะแนน)</t>
  </si>
  <si>
    <t xml:space="preserve">5) คะแนนความพึงพอใจของพ่อฮักแม่ฮักและ/หรือประชาชนในชุมชนต่อโครงการและการดูแลโดยนิสิต ระดับ 4 /5 </t>
  </si>
  <si>
    <t>4.90/5.00</t>
  </si>
  <si>
    <t>กิจกรรม inbound ระหว่างวันที่ 3-31 มกราคม 66 และ English camp จัดที่จังหวัดกาฬสินธ์ มีนิสิตอาจารย์บุคลากรเข้าร่วมจำนวน 26 คน 
ส่งขอทุนอว 1 ล้านบาท แต่ไม่ผ่านเนื่องจากเอกสารตัวจริงส่งไม่ทันกำหนดจากมหาวิทยาลัย</t>
  </si>
  <si>
    <t xml:space="preserve">ส่งโครงการขอทุนปังสีวงษ์ สำหรับการขอทุนไปเยือนแหล่งฝึก ํํYokohama University (ไม่ได้ทุน) </t>
  </si>
  <si>
    <r>
      <t xml:space="preserve">เบิก ทุนเทอม 1 และ 2 อ.ลาว ประกาศผลได้รับทุนแล้ว สำหรับเทอม 1 และ 2 </t>
    </r>
    <r>
      <rPr>
        <b/>
        <u/>
        <sz val="14"/>
        <rFont val="TH SarabunPSK"/>
        <family val="2"/>
      </rPr>
      <t>รอส่งเอกสารขอเบิกทุน</t>
    </r>
  </si>
  <si>
    <t>งบประมาณที่ใช้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</si>
</sst>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7" x14ac:knownFonts="1">
    <font>
      <sz val="11"/>
      <color rgb="FF000000"/>
      <name val="Tahoma"/>
    </font>
    <font>
      <b/>
      <sz val="14"/>
      <name val="TH SarabunPSK"/>
      <family val="2"/>
    </font>
    <font>
      <sz val="14"/>
      <color rgb="FF000000"/>
      <name val="TH SarabunPSK"/>
      <family val="2"/>
    </font>
    <font>
      <sz val="14"/>
      <name val="TH SarabunPSK"/>
      <family val="2"/>
    </font>
    <font>
      <b/>
      <u/>
      <sz val="14"/>
      <color rgb="FF0000FF"/>
      <name val="TH SarabunPSK"/>
      <family val="2"/>
    </font>
    <font>
      <b/>
      <strike/>
      <sz val="14"/>
      <name val="TH SarabunPSK"/>
      <family val="2"/>
    </font>
    <font>
      <b/>
      <u/>
      <sz val="14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  <fill>
      <patternFill patternType="solid">
        <fgColor rgb="FFFFF2CC"/>
        <bgColor rgb="FFFFF2CC"/>
      </patternFill>
    </fill>
  </fills>
  <borders count="4">
    <border>
      <left/>
      <right/>
      <top/>
      <bottom/>
      <diagonal/>
    </border>
    <border>
      <left/>
      <right/>
      <top/>
      <bottom style="thick">
        <color rgb="FF0000FF"/>
      </bottom>
      <diagonal/>
    </border>
    <border>
      <left/>
      <right/>
      <top style="thick">
        <color rgb="FF0000FF"/>
      </top>
      <bottom/>
      <diagonal/>
    </border>
    <border>
      <left/>
      <right/>
      <top style="thin">
        <color rgb="FF0000FF"/>
      </top>
      <bottom/>
      <diagonal/>
    </border>
  </borders>
  <cellStyleXfs count="1">
    <xf numFmtId="0" fontId="0" fillId="0" borderId="0"/>
  </cellStyleXfs>
  <cellXfs count="72">
    <xf numFmtId="0" fontId="0" fillId="0" borderId="0" xfId="0" applyFont="1" applyAlignment="1"/>
    <xf numFmtId="4" fontId="1" fillId="2" borderId="0" xfId="0" applyNumberFormat="1" applyFont="1" applyFill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  <xf numFmtId="0" fontId="2" fillId="0" borderId="0" xfId="0" applyFont="1" applyAlignment="1"/>
    <xf numFmtId="4" fontId="1" fillId="3" borderId="0" xfId="0" applyNumberFormat="1" applyFont="1" applyFill="1" applyAlignment="1">
      <alignment horizontal="left" vertical="top" wrapText="1"/>
    </xf>
    <xf numFmtId="4" fontId="1" fillId="3" borderId="0" xfId="0" applyNumberFormat="1" applyFont="1" applyFill="1" applyAlignment="1">
      <alignment vertical="top" wrapText="1"/>
    </xf>
    <xf numFmtId="4" fontId="1" fillId="0" borderId="0" xfId="0" applyNumberFormat="1" applyFont="1" applyAlignment="1">
      <alignment horizontal="left" vertical="top" wrapText="1"/>
    </xf>
    <xf numFmtId="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" fontId="1" fillId="4" borderId="0" xfId="0" applyNumberFormat="1" applyFont="1" applyFill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1" fillId="4" borderId="0" xfId="0" applyFont="1" applyFill="1" applyAlignment="1">
      <alignment horizontal="left" vertical="top" wrapText="1"/>
    </xf>
    <xf numFmtId="4" fontId="1" fillId="4" borderId="0" xfId="0" applyNumberFormat="1" applyFont="1" applyFill="1" applyAlignment="1">
      <alignment horizontal="left" vertical="top" wrapText="1"/>
    </xf>
    <xf numFmtId="4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vertical="top" wrapText="1"/>
    </xf>
    <xf numFmtId="4" fontId="1" fillId="0" borderId="1" xfId="0" applyNumberFormat="1" applyFont="1" applyBorder="1" applyAlignment="1">
      <alignment horizontal="left" vertical="top" wrapText="1"/>
    </xf>
    <xf numFmtId="4" fontId="1" fillId="4" borderId="1" xfId="0" applyNumberFormat="1" applyFont="1" applyFill="1" applyBorder="1" applyAlignment="1">
      <alignment horizontal="center" vertical="top" wrapText="1"/>
    </xf>
    <xf numFmtId="4" fontId="1" fillId="4" borderId="1" xfId="0" applyNumberFormat="1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4" fontId="1" fillId="0" borderId="3" xfId="0" applyNumberFormat="1" applyFont="1" applyBorder="1" applyAlignment="1">
      <alignment horizontal="left" vertical="top" wrapText="1"/>
    </xf>
    <xf numFmtId="4" fontId="1" fillId="0" borderId="3" xfId="0" applyNumberFormat="1" applyFont="1" applyBorder="1" applyAlignment="1">
      <alignment vertical="top" wrapText="1"/>
    </xf>
    <xf numFmtId="4" fontId="1" fillId="4" borderId="0" xfId="0" applyNumberFormat="1" applyFont="1" applyFill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vertical="top" wrapText="1"/>
    </xf>
    <xf numFmtId="4" fontId="1" fillId="4" borderId="2" xfId="0" applyNumberFormat="1" applyFont="1" applyFill="1" applyBorder="1" applyAlignment="1">
      <alignment horizontal="center" vertical="top" wrapText="1"/>
    </xf>
    <xf numFmtId="4" fontId="4" fillId="4" borderId="0" xfId="0" applyNumberFormat="1" applyFont="1" applyFill="1" applyAlignment="1">
      <alignment horizontal="center" vertical="top" wrapText="1"/>
    </xf>
    <xf numFmtId="0" fontId="1" fillId="4" borderId="0" xfId="0" applyFont="1" applyFill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4" borderId="1" xfId="0" applyFont="1" applyFill="1" applyBorder="1" applyAlignment="1">
      <alignment horizontal="left" vertical="top" wrapText="1"/>
    </xf>
    <xf numFmtId="4" fontId="5" fillId="0" borderId="0" xfId="0" applyNumberFormat="1" applyFont="1" applyAlignment="1">
      <alignment vertical="top" wrapText="1"/>
    </xf>
    <xf numFmtId="0" fontId="1" fillId="0" borderId="1" xfId="0" applyFont="1" applyBorder="1" applyAlignment="1">
      <alignment wrapText="1"/>
    </xf>
    <xf numFmtId="4" fontId="1" fillId="0" borderId="0" xfId="0" applyNumberFormat="1" applyFont="1" applyAlignment="1">
      <alignment horizontal="right" vertical="top" wrapText="1"/>
    </xf>
    <xf numFmtId="164" fontId="1" fillId="0" borderId="0" xfId="0" applyNumberFormat="1" applyFont="1" applyAlignment="1">
      <alignment vertical="top" wrapText="1"/>
    </xf>
    <xf numFmtId="4" fontId="1" fillId="0" borderId="1" xfId="0" applyNumberFormat="1" applyFont="1" applyBorder="1" applyAlignment="1">
      <alignment vertical="top" wrapText="1"/>
    </xf>
    <xf numFmtId="4" fontId="1" fillId="4" borderId="1" xfId="0" applyNumberFormat="1" applyFont="1" applyFill="1" applyBorder="1" applyAlignment="1">
      <alignment vertical="top" wrapText="1"/>
    </xf>
    <xf numFmtId="0" fontId="1" fillId="0" borderId="3" xfId="0" applyFont="1" applyBorder="1" applyAlignment="1">
      <alignment horizontal="left" vertical="top" wrapText="1"/>
    </xf>
    <xf numFmtId="4" fontId="1" fillId="4" borderId="2" xfId="0" applyNumberFormat="1" applyFont="1" applyFill="1" applyBorder="1" applyAlignment="1">
      <alignment horizontal="center" vertical="top" wrapText="1"/>
    </xf>
    <xf numFmtId="4" fontId="1" fillId="4" borderId="0" xfId="0" applyNumberFormat="1" applyFont="1" applyFill="1" applyAlignment="1">
      <alignment horizontal="center" vertical="top" wrapText="1"/>
    </xf>
    <xf numFmtId="4" fontId="1" fillId="0" borderId="2" xfId="0" applyNumberFormat="1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4" fontId="1" fillId="4" borderId="2" xfId="0" applyNumberFormat="1" applyFont="1" applyFill="1" applyBorder="1" applyAlignment="1">
      <alignment vertical="top" wrapText="1"/>
    </xf>
    <xf numFmtId="0" fontId="1" fillId="3" borderId="0" xfId="0" applyFont="1" applyFill="1" applyAlignment="1">
      <alignment vertical="top" wrapText="1"/>
    </xf>
    <xf numFmtId="4" fontId="1" fillId="3" borderId="0" xfId="0" applyNumberFormat="1" applyFont="1" applyFill="1" applyAlignment="1">
      <alignment horizontal="right" vertical="top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1" fillId="0" borderId="3" xfId="0" applyFont="1" applyBorder="1" applyAlignment="1">
      <alignment vertical="top" wrapText="1"/>
    </xf>
    <xf numFmtId="4" fontId="1" fillId="0" borderId="3" xfId="0" applyNumberFormat="1" applyFont="1" applyBorder="1" applyAlignment="1">
      <alignment horizontal="right" vertical="top" wrapText="1"/>
    </xf>
    <xf numFmtId="0" fontId="1" fillId="4" borderId="0" xfId="0" applyFont="1" applyFill="1" applyAlignment="1">
      <alignment wrapText="1"/>
    </xf>
    <xf numFmtId="4" fontId="1" fillId="0" borderId="1" xfId="0" applyNumberFormat="1" applyFont="1" applyBorder="1" applyAlignment="1">
      <alignment horizontal="right" vertical="top" wrapText="1"/>
    </xf>
    <xf numFmtId="0" fontId="1" fillId="4" borderId="1" xfId="0" applyFont="1" applyFill="1" applyBorder="1" applyAlignment="1">
      <alignment wrapText="1"/>
    </xf>
    <xf numFmtId="4" fontId="3" fillId="4" borderId="0" xfId="0" applyNumberFormat="1" applyFont="1" applyFill="1" applyAlignment="1">
      <alignment vertical="top" wrapText="1"/>
    </xf>
    <xf numFmtId="4" fontId="1" fillId="0" borderId="0" xfId="0" applyNumberFormat="1" applyFont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4" fontId="1" fillId="0" borderId="2" xfId="0" applyNumberFormat="1" applyFont="1" applyBorder="1" applyAlignment="1">
      <alignment horizontal="right" vertical="top" wrapText="1"/>
    </xf>
    <xf numFmtId="4" fontId="3" fillId="0" borderId="2" xfId="0" applyNumberFormat="1" applyFont="1" applyBorder="1" applyAlignment="1">
      <alignment vertical="top" wrapText="1"/>
    </xf>
    <xf numFmtId="4" fontId="3" fillId="0" borderId="0" xfId="0" applyNumberFormat="1" applyFont="1" applyAlignment="1">
      <alignment wrapText="1"/>
    </xf>
    <xf numFmtId="4" fontId="3" fillId="0" borderId="0" xfId="0" applyNumberFormat="1" applyFont="1" applyAlignment="1">
      <alignment vertical="top" wrapText="1"/>
    </xf>
    <xf numFmtId="4" fontId="3" fillId="4" borderId="2" xfId="0" applyNumberFormat="1" applyFont="1" applyFill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vertical="top" wrapText="1"/>
    </xf>
    <xf numFmtId="4" fontId="3" fillId="4" borderId="1" xfId="0" applyNumberFormat="1" applyFont="1" applyFill="1" applyBorder="1" applyAlignment="1">
      <alignment vertical="top" wrapText="1"/>
    </xf>
    <xf numFmtId="0" fontId="2" fillId="0" borderId="0" xfId="0" applyFont="1" applyAlignment="1">
      <alignment wrapText="1"/>
    </xf>
    <xf numFmtId="0" fontId="3" fillId="4" borderId="0" xfId="0" applyFont="1" applyFill="1" applyAlignment="1">
      <alignment wrapText="1"/>
    </xf>
    <xf numFmtId="0" fontId="3" fillId="0" borderId="1" xfId="0" applyFont="1" applyBorder="1" applyAlignment="1">
      <alignment wrapText="1"/>
    </xf>
    <xf numFmtId="0" fontId="3" fillId="4" borderId="1" xfId="0" applyFont="1" applyFill="1" applyBorder="1" applyAlignment="1">
      <alignment wrapText="1"/>
    </xf>
    <xf numFmtId="4" fontId="3" fillId="0" borderId="1" xfId="0" applyNumberFormat="1" applyFont="1" applyBorder="1" applyAlignment="1">
      <alignment wrapText="1"/>
    </xf>
    <xf numFmtId="4" fontId="1" fillId="0" borderId="0" xfId="0" applyNumberFormat="1" applyFont="1" applyBorder="1" applyAlignment="1">
      <alignment vertical="top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hrfywT88pj4stX7v7J2Ub2KDDXFfFrq7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Q1153"/>
  <sheetViews>
    <sheetView tabSelected="1" workbookViewId="0">
      <pane xSplit="2" ySplit="1" topLeftCell="C191" activePane="bottomRight" state="frozen"/>
      <selection pane="topRight" activeCell="C1" sqref="C1"/>
      <selection pane="bottomLeft" activeCell="A2" sqref="A2"/>
      <selection pane="bottomRight" activeCell="I213" sqref="I213"/>
    </sheetView>
  </sheetViews>
  <sheetFormatPr defaultColWidth="12.625" defaultRowHeight="15" customHeight="1" x14ac:dyDescent="0.5"/>
  <cols>
    <col min="1" max="1" width="3.625" style="66" customWidth="1"/>
    <col min="2" max="2" width="26.125" style="66" customWidth="1"/>
    <col min="3" max="3" width="15" style="66" customWidth="1"/>
    <col min="4" max="4" width="11.75" style="66" customWidth="1"/>
    <col min="5" max="5" width="11.375" style="66" customWidth="1"/>
    <col min="6" max="6" width="16.375" style="66" customWidth="1"/>
    <col min="7" max="7" width="10.375" style="66" customWidth="1"/>
    <col min="8" max="8" width="11.5" style="66" customWidth="1"/>
    <col min="9" max="9" width="12" style="66" customWidth="1"/>
    <col min="10" max="10" width="9.375" style="66" customWidth="1"/>
    <col min="11" max="11" width="14.625" style="66" customWidth="1"/>
    <col min="12" max="13" width="10.5" style="66" customWidth="1"/>
    <col min="14" max="14" width="11.625" style="66" customWidth="1"/>
    <col min="15" max="15" width="41.875" style="66" customWidth="1"/>
    <col min="16" max="16" width="15.5" style="66" customWidth="1"/>
    <col min="17" max="17" width="31.625" style="66" customWidth="1"/>
    <col min="18" max="16384" width="12.625" style="3"/>
  </cols>
  <sheetData>
    <row r="1" spans="1:17" ht="18.75" customHeight="1" x14ac:dyDescent="0.5">
      <c r="A1" s="2" t="s">
        <v>0</v>
      </c>
      <c r="B1" s="1" t="s">
        <v>1</v>
      </c>
      <c r="C1" s="1" t="s">
        <v>2</v>
      </c>
      <c r="D1" s="1" t="s">
        <v>3</v>
      </c>
      <c r="E1" s="1" t="s">
        <v>97</v>
      </c>
      <c r="F1" s="1" t="s">
        <v>98</v>
      </c>
      <c r="G1" s="1" t="s">
        <v>99</v>
      </c>
      <c r="H1" s="1" t="s">
        <v>100</v>
      </c>
      <c r="I1" s="1" t="s">
        <v>101</v>
      </c>
      <c r="J1" s="1" t="s">
        <v>102</v>
      </c>
      <c r="K1" s="1" t="s">
        <v>103</v>
      </c>
      <c r="L1" s="1" t="s">
        <v>104</v>
      </c>
      <c r="M1" s="1" t="s">
        <v>105</v>
      </c>
      <c r="N1" s="1" t="s">
        <v>473</v>
      </c>
      <c r="O1" s="1" t="s">
        <v>4</v>
      </c>
      <c r="P1" s="1" t="s">
        <v>106</v>
      </c>
      <c r="Q1" s="2" t="s">
        <v>5</v>
      </c>
    </row>
    <row r="2" spans="1:17" ht="21.75" x14ac:dyDescent="0.5">
      <c r="A2" s="43"/>
      <c r="B2" s="4" t="s">
        <v>6</v>
      </c>
      <c r="C2" s="5"/>
      <c r="D2" s="44">
        <f>SUM(D8:D65)</f>
        <v>2882000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8.75" customHeight="1" x14ac:dyDescent="0.5">
      <c r="A3" s="24">
        <v>1</v>
      </c>
      <c r="B3" s="6" t="s">
        <v>7</v>
      </c>
      <c r="C3" s="7" t="s">
        <v>8</v>
      </c>
      <c r="D3" s="33">
        <v>57000</v>
      </c>
      <c r="E3" s="7"/>
      <c r="F3" s="7">
        <v>37000</v>
      </c>
      <c r="G3" s="7"/>
      <c r="H3" s="7"/>
      <c r="I3" s="24"/>
      <c r="J3" s="7">
        <v>12000</v>
      </c>
      <c r="K3" s="7">
        <v>10000</v>
      </c>
      <c r="L3" s="7"/>
      <c r="M3" s="7"/>
      <c r="N3" s="7">
        <v>45000</v>
      </c>
      <c r="O3" s="6" t="s">
        <v>9</v>
      </c>
      <c r="P3" s="7" t="s">
        <v>107</v>
      </c>
      <c r="Q3" s="9" t="s">
        <v>108</v>
      </c>
    </row>
    <row r="4" spans="1:17" ht="18.75" customHeight="1" x14ac:dyDescent="0.5">
      <c r="A4" s="10"/>
      <c r="B4" s="11"/>
      <c r="C4" s="7" t="s">
        <v>109</v>
      </c>
      <c r="D4" s="33">
        <f>SUM(E4:J4)</f>
        <v>45000</v>
      </c>
      <c r="E4" s="11"/>
      <c r="F4" s="7"/>
      <c r="G4" s="11"/>
      <c r="H4" s="11">
        <v>45000</v>
      </c>
      <c r="I4" s="11"/>
      <c r="J4" s="7">
        <v>0</v>
      </c>
      <c r="K4" s="7"/>
      <c r="L4" s="11"/>
      <c r="M4" s="11"/>
      <c r="N4" s="11"/>
      <c r="O4" s="6" t="s">
        <v>110</v>
      </c>
      <c r="P4" s="12" t="s">
        <v>111</v>
      </c>
      <c r="Q4" s="45"/>
    </row>
    <row r="5" spans="1:17" ht="18.75" customHeight="1" x14ac:dyDescent="0.5">
      <c r="A5" s="10"/>
      <c r="B5" s="11"/>
      <c r="C5" s="7" t="s">
        <v>112</v>
      </c>
      <c r="D5" s="33">
        <f>SUM(E5:M5)</f>
        <v>12000</v>
      </c>
      <c r="E5" s="11"/>
      <c r="F5" s="7"/>
      <c r="G5" s="11"/>
      <c r="H5" s="11"/>
      <c r="I5" s="11"/>
      <c r="J5" s="7"/>
      <c r="K5" s="7"/>
      <c r="L5" s="11">
        <v>12000</v>
      </c>
      <c r="M5" s="11"/>
      <c r="N5" s="11"/>
      <c r="O5" s="6"/>
      <c r="P5" s="12"/>
      <c r="Q5" s="45"/>
    </row>
    <row r="6" spans="1:17" ht="18.75" customHeight="1" x14ac:dyDescent="0.5">
      <c r="A6" s="10"/>
      <c r="B6" s="11"/>
      <c r="C6" s="11" t="s">
        <v>113</v>
      </c>
      <c r="D6" s="33">
        <f>D3-D4-D5</f>
        <v>0</v>
      </c>
      <c r="E6" s="11"/>
      <c r="F6" s="7" t="s">
        <v>114</v>
      </c>
      <c r="G6" s="11"/>
      <c r="H6" s="11"/>
      <c r="I6" s="11"/>
      <c r="J6" s="7" t="s">
        <v>115</v>
      </c>
      <c r="K6" s="46"/>
      <c r="L6" s="7" t="s">
        <v>116</v>
      </c>
      <c r="M6" s="11"/>
      <c r="N6" s="11"/>
      <c r="O6" s="46"/>
      <c r="P6" s="11"/>
      <c r="Q6" s="45"/>
    </row>
    <row r="7" spans="1:17" ht="18.75" customHeight="1" thickBot="1" x14ac:dyDescent="0.55000000000000004">
      <c r="A7" s="20"/>
      <c r="B7" s="15"/>
      <c r="C7" s="16" t="s">
        <v>44</v>
      </c>
      <c r="D7" s="15"/>
      <c r="E7" s="15"/>
      <c r="F7" s="16" t="s">
        <v>117</v>
      </c>
      <c r="G7" s="15"/>
      <c r="H7" s="15"/>
      <c r="I7" s="15"/>
      <c r="J7" s="16" t="s">
        <v>118</v>
      </c>
      <c r="K7" s="16"/>
      <c r="L7" s="15" t="s">
        <v>119</v>
      </c>
      <c r="M7" s="15"/>
      <c r="N7" s="15"/>
      <c r="O7" s="17"/>
      <c r="P7" s="15"/>
      <c r="Q7" s="47"/>
    </row>
    <row r="8" spans="1:17" ht="18.75" customHeight="1" thickTop="1" x14ac:dyDescent="0.5">
      <c r="A8" s="48">
        <v>2</v>
      </c>
      <c r="B8" s="21" t="s">
        <v>11</v>
      </c>
      <c r="C8" s="22" t="s">
        <v>27</v>
      </c>
      <c r="D8" s="49">
        <v>58000</v>
      </c>
      <c r="E8" s="22"/>
      <c r="F8" s="22">
        <v>15000</v>
      </c>
      <c r="G8" s="22"/>
      <c r="H8" s="22">
        <v>20000</v>
      </c>
      <c r="I8" s="22"/>
      <c r="J8" s="22">
        <v>3000</v>
      </c>
      <c r="K8" s="22"/>
      <c r="L8" s="22">
        <v>5000</v>
      </c>
      <c r="M8" s="22">
        <v>5000</v>
      </c>
      <c r="N8" s="71">
        <v>0</v>
      </c>
      <c r="O8" s="12" t="s">
        <v>120</v>
      </c>
      <c r="P8" s="22">
        <v>0</v>
      </c>
      <c r="Q8" s="23" t="s">
        <v>121</v>
      </c>
    </row>
    <row r="9" spans="1:17" ht="18.75" customHeight="1" x14ac:dyDescent="0.5">
      <c r="A9" s="24"/>
      <c r="B9" s="6"/>
      <c r="C9" s="7" t="s">
        <v>54</v>
      </c>
      <c r="D9" s="33">
        <f>SUM(E9:J9)</f>
        <v>0</v>
      </c>
      <c r="E9" s="33"/>
      <c r="F9" s="7">
        <v>0</v>
      </c>
      <c r="G9" s="7"/>
      <c r="H9" s="7">
        <v>0</v>
      </c>
      <c r="I9" s="7"/>
      <c r="J9" s="7">
        <v>0</v>
      </c>
      <c r="K9" s="7"/>
      <c r="L9" s="7"/>
      <c r="M9" s="7"/>
      <c r="N9" s="7"/>
      <c r="O9" s="12" t="s">
        <v>122</v>
      </c>
      <c r="P9" s="7">
        <v>0</v>
      </c>
      <c r="Q9" s="50"/>
    </row>
    <row r="10" spans="1:17" ht="18.75" customHeight="1" x14ac:dyDescent="0.5">
      <c r="A10" s="24"/>
      <c r="B10" s="6"/>
      <c r="C10" s="7" t="s">
        <v>123</v>
      </c>
      <c r="D10" s="33">
        <f>SUM(E10:M10)</f>
        <v>20000</v>
      </c>
      <c r="E10" s="7"/>
      <c r="F10" s="7"/>
      <c r="G10" s="7"/>
      <c r="H10" s="7"/>
      <c r="I10" s="7"/>
      <c r="J10" s="7"/>
      <c r="K10" s="7">
        <v>5000</v>
      </c>
      <c r="L10" s="7">
        <v>5000</v>
      </c>
      <c r="M10" s="7">
        <v>10000</v>
      </c>
      <c r="N10" s="7"/>
      <c r="O10" s="12" t="s">
        <v>124</v>
      </c>
      <c r="P10" s="7">
        <v>0</v>
      </c>
      <c r="Q10" s="23" t="s">
        <v>125</v>
      </c>
    </row>
    <row r="11" spans="1:17" ht="18.75" customHeight="1" x14ac:dyDescent="0.5">
      <c r="A11" s="24"/>
      <c r="B11" s="6"/>
      <c r="C11" s="11" t="s">
        <v>113</v>
      </c>
      <c r="D11" s="33">
        <f>D8-D9-D10</f>
        <v>38000</v>
      </c>
      <c r="E11" s="7"/>
      <c r="F11" s="7" t="s">
        <v>126</v>
      </c>
      <c r="G11" s="7"/>
      <c r="H11" s="7" t="s">
        <v>127</v>
      </c>
      <c r="I11" s="7"/>
      <c r="J11" s="7" t="s">
        <v>128</v>
      </c>
      <c r="K11" s="7" t="s">
        <v>129</v>
      </c>
      <c r="L11" s="7" t="s">
        <v>130</v>
      </c>
      <c r="M11" s="7" t="s">
        <v>131</v>
      </c>
      <c r="N11" s="7"/>
      <c r="O11" s="12" t="s">
        <v>132</v>
      </c>
      <c r="P11" s="46"/>
      <c r="Q11" s="23"/>
    </row>
    <row r="12" spans="1:17" ht="18.75" customHeight="1" thickBot="1" x14ac:dyDescent="0.55000000000000004">
      <c r="A12" s="25"/>
      <c r="B12" s="17"/>
      <c r="C12" s="16" t="s">
        <v>44</v>
      </c>
      <c r="D12" s="51"/>
      <c r="E12" s="16"/>
      <c r="F12" s="16"/>
      <c r="G12" s="16" t="s">
        <v>133</v>
      </c>
      <c r="H12" s="16" t="s">
        <v>134</v>
      </c>
      <c r="I12" s="16"/>
      <c r="J12" s="16" t="s">
        <v>135</v>
      </c>
      <c r="K12" s="16" t="s">
        <v>136</v>
      </c>
      <c r="L12" s="16"/>
      <c r="M12" s="16"/>
      <c r="N12" s="16"/>
      <c r="O12" s="32"/>
      <c r="P12" s="32"/>
      <c r="Q12" s="52"/>
    </row>
    <row r="13" spans="1:17" ht="18.75" customHeight="1" thickTop="1" x14ac:dyDescent="0.5">
      <c r="A13" s="24">
        <v>3</v>
      </c>
      <c r="B13" s="6" t="s">
        <v>137</v>
      </c>
      <c r="C13" s="7" t="s">
        <v>12</v>
      </c>
      <c r="D13" s="33">
        <v>32000</v>
      </c>
      <c r="E13" s="7"/>
      <c r="F13" s="7"/>
      <c r="G13" s="7">
        <v>1500</v>
      </c>
      <c r="H13" s="7">
        <v>3500</v>
      </c>
      <c r="I13" s="7">
        <f>2700</f>
        <v>2700</v>
      </c>
      <c r="J13" s="7">
        <v>21100</v>
      </c>
      <c r="K13" s="7">
        <f>2700</f>
        <v>2700</v>
      </c>
      <c r="L13" s="7"/>
      <c r="M13" s="7">
        <v>500</v>
      </c>
      <c r="N13" s="7">
        <v>3210</v>
      </c>
      <c r="O13" s="6" t="s">
        <v>138</v>
      </c>
      <c r="P13" s="7" t="s">
        <v>139</v>
      </c>
      <c r="Q13" s="23" t="s">
        <v>140</v>
      </c>
    </row>
    <row r="14" spans="1:17" ht="18.75" customHeight="1" x14ac:dyDescent="0.5">
      <c r="A14" s="24"/>
      <c r="B14" s="6"/>
      <c r="C14" s="7" t="s">
        <v>54</v>
      </c>
      <c r="D14" s="33">
        <f>SUM(E14:J14)</f>
        <v>0</v>
      </c>
      <c r="E14" s="6"/>
      <c r="F14" s="7"/>
      <c r="G14" s="7">
        <v>0</v>
      </c>
      <c r="H14" s="7">
        <v>0</v>
      </c>
      <c r="I14" s="7">
        <v>0</v>
      </c>
      <c r="J14" s="7">
        <v>0</v>
      </c>
      <c r="K14" s="7"/>
      <c r="L14" s="6"/>
      <c r="M14" s="7"/>
      <c r="N14" s="7"/>
      <c r="O14" s="6" t="s">
        <v>141</v>
      </c>
      <c r="P14" s="12"/>
      <c r="Q14" s="53"/>
    </row>
    <row r="15" spans="1:17" ht="18.75" customHeight="1" x14ac:dyDescent="0.5">
      <c r="A15" s="24"/>
      <c r="B15" s="6"/>
      <c r="C15" s="7" t="s">
        <v>123</v>
      </c>
      <c r="D15" s="33">
        <f>SUM(E15:M15)</f>
        <v>23600</v>
      </c>
      <c r="E15" s="6"/>
      <c r="F15" s="7"/>
      <c r="G15" s="7"/>
      <c r="H15" s="7"/>
      <c r="I15" s="7"/>
      <c r="J15" s="7"/>
      <c r="K15" s="7">
        <v>2500</v>
      </c>
      <c r="L15" s="6"/>
      <c r="M15" s="7">
        <v>21100</v>
      </c>
      <c r="N15" s="7"/>
      <c r="O15" s="6" t="s">
        <v>142</v>
      </c>
      <c r="P15" s="12"/>
      <c r="Q15" s="53"/>
    </row>
    <row r="16" spans="1:17" ht="18.75" customHeight="1" x14ac:dyDescent="0.5">
      <c r="A16" s="24"/>
      <c r="B16" s="6"/>
      <c r="C16" s="11" t="s">
        <v>113</v>
      </c>
      <c r="D16" s="33">
        <f>D13-D14-D15</f>
        <v>8400</v>
      </c>
      <c r="E16" s="6"/>
      <c r="F16" s="7"/>
      <c r="G16" s="7" t="s">
        <v>143</v>
      </c>
      <c r="H16" s="7" t="s">
        <v>144</v>
      </c>
      <c r="I16" s="7" t="s">
        <v>145</v>
      </c>
      <c r="J16" s="7" t="s">
        <v>14</v>
      </c>
      <c r="K16" s="7" t="s">
        <v>146</v>
      </c>
      <c r="L16" s="6" t="s">
        <v>13</v>
      </c>
      <c r="M16" s="7" t="s">
        <v>147</v>
      </c>
      <c r="N16" s="7"/>
      <c r="O16" s="46"/>
      <c r="P16" s="7"/>
      <c r="Q16" s="23"/>
    </row>
    <row r="17" spans="1:17" ht="18.75" customHeight="1" thickBot="1" x14ac:dyDescent="0.55000000000000004">
      <c r="A17" s="25"/>
      <c r="B17" s="17"/>
      <c r="C17" s="16" t="s">
        <v>44</v>
      </c>
      <c r="D17" s="51"/>
      <c r="E17" s="16"/>
      <c r="F17" s="16"/>
      <c r="G17" s="16" t="s">
        <v>148</v>
      </c>
      <c r="H17" s="16" t="s">
        <v>149</v>
      </c>
      <c r="I17" s="16" t="s">
        <v>150</v>
      </c>
      <c r="J17" s="16" t="s">
        <v>151</v>
      </c>
      <c r="K17" s="16" t="s">
        <v>152</v>
      </c>
      <c r="L17" s="16"/>
      <c r="M17" s="16" t="s">
        <v>153</v>
      </c>
      <c r="N17" s="16"/>
      <c r="O17" s="16"/>
      <c r="P17" s="16"/>
      <c r="Q17" s="18"/>
    </row>
    <row r="18" spans="1:17" ht="18.75" customHeight="1" thickTop="1" x14ac:dyDescent="0.5">
      <c r="A18" s="24">
        <v>4</v>
      </c>
      <c r="B18" s="6" t="s">
        <v>15</v>
      </c>
      <c r="C18" s="7" t="s">
        <v>8</v>
      </c>
      <c r="D18" s="33">
        <v>388000</v>
      </c>
      <c r="E18" s="7"/>
      <c r="F18" s="7">
        <f>12000+41200</f>
        <v>53200</v>
      </c>
      <c r="G18" s="7"/>
      <c r="H18" s="7"/>
      <c r="I18" s="7"/>
      <c r="J18" s="7">
        <f>60*50</f>
        <v>3000</v>
      </c>
      <c r="K18" s="7"/>
      <c r="L18" s="7">
        <f>328800</f>
        <v>328800</v>
      </c>
      <c r="M18" s="24">
        <f>60*50</f>
        <v>3000</v>
      </c>
      <c r="N18" s="7">
        <v>58130</v>
      </c>
      <c r="O18" s="12" t="s">
        <v>16</v>
      </c>
      <c r="P18" s="7" t="s">
        <v>107</v>
      </c>
      <c r="Q18" s="9" t="s">
        <v>154</v>
      </c>
    </row>
    <row r="19" spans="1:17" ht="18.75" customHeight="1" x14ac:dyDescent="0.5">
      <c r="A19" s="24"/>
      <c r="B19" s="6"/>
      <c r="C19" s="7" t="s">
        <v>54</v>
      </c>
      <c r="D19" s="33">
        <f>SUM(E19:J19)</f>
        <v>49900</v>
      </c>
      <c r="E19" s="7"/>
      <c r="F19" s="7"/>
      <c r="G19" s="7"/>
      <c r="H19" s="7">
        <v>49900</v>
      </c>
      <c r="I19" s="7"/>
      <c r="J19" s="24"/>
      <c r="K19" s="7"/>
      <c r="L19" s="7"/>
      <c r="M19" s="24"/>
      <c r="N19" s="24"/>
      <c r="O19" s="12" t="s">
        <v>155</v>
      </c>
      <c r="P19" s="7"/>
      <c r="Q19" s="45"/>
    </row>
    <row r="20" spans="1:17" ht="18.75" customHeight="1" x14ac:dyDescent="0.5">
      <c r="A20" s="24"/>
      <c r="B20" s="6"/>
      <c r="C20" s="7" t="s">
        <v>123</v>
      </c>
      <c r="D20" s="33">
        <f>SUM(E20:M20)</f>
        <v>325580</v>
      </c>
      <c r="E20" s="7"/>
      <c r="F20" s="7"/>
      <c r="G20" s="7"/>
      <c r="H20" s="7"/>
      <c r="I20" s="7"/>
      <c r="J20" s="24"/>
      <c r="K20" s="7">
        <v>8230</v>
      </c>
      <c r="L20" s="11">
        <v>317350</v>
      </c>
      <c r="M20" s="11"/>
      <c r="N20" s="11"/>
      <c r="O20" s="12" t="s">
        <v>17</v>
      </c>
      <c r="P20" s="12"/>
      <c r="Q20" s="45"/>
    </row>
    <row r="21" spans="1:17" ht="18.75" customHeight="1" x14ac:dyDescent="0.5">
      <c r="A21" s="24"/>
      <c r="B21" s="6"/>
      <c r="C21" s="11" t="s">
        <v>113</v>
      </c>
      <c r="D21" s="33">
        <f>D18-D19-D20</f>
        <v>12520</v>
      </c>
      <c r="E21" s="7"/>
      <c r="F21" s="7"/>
      <c r="G21" s="7" t="s">
        <v>156</v>
      </c>
      <c r="H21" s="7"/>
      <c r="I21" s="7" t="s">
        <v>157</v>
      </c>
      <c r="J21" s="24" t="s">
        <v>158</v>
      </c>
      <c r="K21" s="7"/>
      <c r="L21" s="7" t="s">
        <v>159</v>
      </c>
      <c r="M21" s="46"/>
      <c r="N21" s="46"/>
      <c r="O21" s="12"/>
      <c r="P21" s="8"/>
      <c r="Q21" s="45"/>
    </row>
    <row r="22" spans="1:17" ht="18.75" customHeight="1" thickBot="1" x14ac:dyDescent="0.55000000000000004">
      <c r="A22" s="25"/>
      <c r="B22" s="17"/>
      <c r="C22" s="16" t="s">
        <v>44</v>
      </c>
      <c r="D22" s="51"/>
      <c r="E22" s="16"/>
      <c r="F22" s="16" t="s">
        <v>160</v>
      </c>
      <c r="G22" s="16" t="s">
        <v>161</v>
      </c>
      <c r="H22" s="16"/>
      <c r="I22" s="16"/>
      <c r="J22" s="25" t="s">
        <v>162</v>
      </c>
      <c r="K22" s="25" t="s">
        <v>163</v>
      </c>
      <c r="L22" s="16" t="s">
        <v>159</v>
      </c>
      <c r="M22" s="25"/>
      <c r="N22" s="25"/>
      <c r="O22" s="32"/>
      <c r="P22" s="47"/>
      <c r="Q22" s="47"/>
    </row>
    <row r="23" spans="1:17" ht="18.75" customHeight="1" thickTop="1" x14ac:dyDescent="0.5">
      <c r="A23" s="24">
        <v>5</v>
      </c>
      <c r="B23" s="6" t="s">
        <v>18</v>
      </c>
      <c r="C23" s="7" t="s">
        <v>164</v>
      </c>
      <c r="D23" s="33">
        <v>56000</v>
      </c>
      <c r="E23" s="7"/>
      <c r="F23" s="7"/>
      <c r="G23" s="7">
        <v>56000</v>
      </c>
      <c r="H23" s="7"/>
      <c r="I23" s="7"/>
      <c r="J23" s="24"/>
      <c r="K23" s="7"/>
      <c r="L23" s="7"/>
      <c r="M23" s="7"/>
      <c r="N23" s="7">
        <v>45085</v>
      </c>
      <c r="O23" s="7" t="s">
        <v>165</v>
      </c>
      <c r="P23" s="7" t="s">
        <v>166</v>
      </c>
      <c r="Q23" s="23" t="s">
        <v>167</v>
      </c>
    </row>
    <row r="24" spans="1:17" ht="18.75" customHeight="1" x14ac:dyDescent="0.5">
      <c r="A24" s="24"/>
      <c r="B24" s="6"/>
      <c r="C24" s="7" t="s">
        <v>54</v>
      </c>
      <c r="D24" s="33">
        <f>SUM(E24:J24)</f>
        <v>36700</v>
      </c>
      <c r="E24" s="7"/>
      <c r="F24" s="7"/>
      <c r="G24" s="7">
        <v>36700</v>
      </c>
      <c r="H24" s="7"/>
      <c r="I24" s="7"/>
      <c r="J24" s="24"/>
      <c r="K24" s="7"/>
      <c r="L24" s="7"/>
      <c r="M24" s="24"/>
      <c r="N24" s="24"/>
      <c r="O24" s="7" t="s">
        <v>168</v>
      </c>
      <c r="P24" s="7" t="s">
        <v>169</v>
      </c>
      <c r="Q24" s="27" t="s">
        <v>170</v>
      </c>
    </row>
    <row r="25" spans="1:17" ht="18.75" customHeight="1" x14ac:dyDescent="0.5">
      <c r="A25" s="24"/>
      <c r="B25" s="6"/>
      <c r="C25" s="7" t="s">
        <v>123</v>
      </c>
      <c r="D25" s="33">
        <f>SUM(E25:M25)</f>
        <v>0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12" t="s">
        <v>171</v>
      </c>
      <c r="P25" s="12" t="s">
        <v>172</v>
      </c>
      <c r="Q25" s="13" t="s">
        <v>173</v>
      </c>
    </row>
    <row r="26" spans="1:17" ht="18.75" customHeight="1" x14ac:dyDescent="0.5">
      <c r="A26" s="24"/>
      <c r="B26" s="6"/>
      <c r="C26" s="11" t="s">
        <v>113</v>
      </c>
      <c r="D26" s="33">
        <f>D23-D24-D25</f>
        <v>19300</v>
      </c>
      <c r="E26" s="7"/>
      <c r="F26" s="7"/>
      <c r="G26" s="7" t="s">
        <v>174</v>
      </c>
      <c r="H26" s="7"/>
      <c r="I26" s="7"/>
      <c r="J26" s="7"/>
      <c r="K26" s="7"/>
      <c r="L26" s="7"/>
      <c r="M26" s="7"/>
      <c r="N26" s="7"/>
      <c r="O26" s="46"/>
      <c r="P26" s="46"/>
      <c r="Q26" s="50"/>
    </row>
    <row r="27" spans="1:17" ht="18.75" customHeight="1" thickBot="1" x14ac:dyDescent="0.55000000000000004">
      <c r="A27" s="25"/>
      <c r="B27" s="17"/>
      <c r="C27" s="16" t="s">
        <v>44</v>
      </c>
      <c r="D27" s="51"/>
      <c r="E27" s="16"/>
      <c r="F27" s="16"/>
      <c r="G27" s="16" t="s">
        <v>175</v>
      </c>
      <c r="H27" s="16"/>
      <c r="I27" s="16"/>
      <c r="J27" s="16"/>
      <c r="K27" s="16"/>
      <c r="L27" s="16"/>
      <c r="M27" s="16"/>
      <c r="N27" s="16"/>
      <c r="O27" s="29"/>
      <c r="P27" s="29"/>
      <c r="Q27" s="30"/>
    </row>
    <row r="28" spans="1:17" ht="18.75" customHeight="1" thickTop="1" x14ac:dyDescent="0.5">
      <c r="A28" s="24">
        <v>6</v>
      </c>
      <c r="B28" s="6" t="s">
        <v>19</v>
      </c>
      <c r="C28" s="7" t="s">
        <v>176</v>
      </c>
      <c r="D28" s="33">
        <v>134100</v>
      </c>
      <c r="E28" s="7">
        <f>900+650</f>
        <v>1550</v>
      </c>
      <c r="F28" s="7">
        <f>500+650</f>
        <v>1150</v>
      </c>
      <c r="G28" s="7">
        <f>5000+650</f>
        <v>5650</v>
      </c>
      <c r="H28" s="7">
        <f>3000+4800+9000+650+400</f>
        <v>17850</v>
      </c>
      <c r="I28" s="7">
        <f>650+4500+4000+2400</f>
        <v>11550</v>
      </c>
      <c r="J28" s="7">
        <f>650+10000+300</f>
        <v>10950</v>
      </c>
      <c r="K28" s="7">
        <f>500+650+2100+4000</f>
        <v>7250</v>
      </c>
      <c r="L28" s="7">
        <f>19100+650+25000</f>
        <v>44750</v>
      </c>
      <c r="M28" s="7">
        <v>650</v>
      </c>
      <c r="N28" s="7">
        <v>45614</v>
      </c>
      <c r="O28" s="12" t="s">
        <v>177</v>
      </c>
      <c r="P28" s="10" t="s">
        <v>178</v>
      </c>
      <c r="Q28" s="28" t="s">
        <v>179</v>
      </c>
    </row>
    <row r="29" spans="1:17" ht="18.75" customHeight="1" x14ac:dyDescent="0.5">
      <c r="A29" s="24"/>
      <c r="B29" s="6"/>
      <c r="C29" s="7" t="s">
        <v>54</v>
      </c>
      <c r="D29" s="33">
        <f>SUM(E29:J29)</f>
        <v>9294</v>
      </c>
      <c r="E29" s="7">
        <v>1760</v>
      </c>
      <c r="F29" s="7"/>
      <c r="G29" s="7">
        <v>840</v>
      </c>
      <c r="H29" s="7">
        <v>1350</v>
      </c>
      <c r="I29" s="7">
        <v>5000</v>
      </c>
      <c r="J29" s="7">
        <v>344</v>
      </c>
      <c r="K29" s="7"/>
      <c r="L29" s="7"/>
      <c r="M29" s="7"/>
      <c r="N29" s="7"/>
      <c r="O29" s="12" t="s">
        <v>180</v>
      </c>
      <c r="P29" s="7" t="s">
        <v>181</v>
      </c>
      <c r="Q29" s="23"/>
    </row>
    <row r="30" spans="1:17" ht="18.75" customHeight="1" x14ac:dyDescent="0.5">
      <c r="A30" s="24"/>
      <c r="B30" s="6"/>
      <c r="C30" s="7" t="s">
        <v>123</v>
      </c>
      <c r="D30" s="33">
        <f>SUM(E30:M30)</f>
        <v>50950</v>
      </c>
      <c r="E30" s="7"/>
      <c r="F30" s="7"/>
      <c r="G30" s="7"/>
      <c r="H30" s="7"/>
      <c r="I30" s="7"/>
      <c r="J30" s="7"/>
      <c r="K30" s="7">
        <f>650</f>
        <v>650</v>
      </c>
      <c r="L30" s="7">
        <f>650+25000</f>
        <v>25650</v>
      </c>
      <c r="M30" s="7">
        <f>300+19100+250+250+500+500+1000+300+300+650+1500</f>
        <v>24650</v>
      </c>
      <c r="N30" s="7"/>
      <c r="O30" s="12" t="s">
        <v>182</v>
      </c>
      <c r="P30" s="7" t="s">
        <v>183</v>
      </c>
      <c r="Q30" s="23"/>
    </row>
    <row r="31" spans="1:17" ht="18.75" customHeight="1" x14ac:dyDescent="0.5">
      <c r="A31" s="24"/>
      <c r="B31" s="6"/>
      <c r="C31" s="11" t="s">
        <v>113</v>
      </c>
      <c r="D31" s="33">
        <f>D28-D29-D30</f>
        <v>73856</v>
      </c>
      <c r="E31" s="7" t="s">
        <v>184</v>
      </c>
      <c r="F31" s="7" t="s">
        <v>185</v>
      </c>
      <c r="G31" s="7" t="s">
        <v>186</v>
      </c>
      <c r="H31" s="7" t="s">
        <v>187</v>
      </c>
      <c r="I31" s="7" t="s">
        <v>188</v>
      </c>
      <c r="J31" s="7" t="s">
        <v>189</v>
      </c>
      <c r="K31" s="7" t="s">
        <v>190</v>
      </c>
      <c r="L31" s="7" t="s">
        <v>191</v>
      </c>
      <c r="M31" s="7" t="s">
        <v>192</v>
      </c>
      <c r="N31" s="7"/>
      <c r="O31" s="12" t="s">
        <v>193</v>
      </c>
      <c r="P31" s="7" t="s">
        <v>194</v>
      </c>
      <c r="Q31" s="23" t="s">
        <v>195</v>
      </c>
    </row>
    <row r="32" spans="1:17" ht="18.75" customHeight="1" x14ac:dyDescent="0.5">
      <c r="A32" s="24"/>
      <c r="B32" s="6"/>
      <c r="C32" s="7" t="s">
        <v>44</v>
      </c>
      <c r="D32" s="33"/>
      <c r="E32" s="8" t="s">
        <v>196</v>
      </c>
      <c r="F32" s="8" t="s">
        <v>197</v>
      </c>
      <c r="G32" s="45"/>
      <c r="H32" s="8" t="s">
        <v>470</v>
      </c>
      <c r="I32" s="8" t="s">
        <v>198</v>
      </c>
      <c r="J32" s="8" t="s">
        <v>199</v>
      </c>
      <c r="K32" s="7" t="s">
        <v>200</v>
      </c>
      <c r="L32" s="7" t="s">
        <v>201</v>
      </c>
      <c r="M32" s="7" t="s">
        <v>202</v>
      </c>
      <c r="N32" s="7"/>
      <c r="O32" s="12" t="s">
        <v>203</v>
      </c>
      <c r="P32" s="7" t="s">
        <v>204</v>
      </c>
      <c r="Q32" s="23" t="s">
        <v>205</v>
      </c>
    </row>
    <row r="33" spans="1:17" ht="18.75" customHeight="1" x14ac:dyDescent="0.5">
      <c r="A33" s="24"/>
      <c r="B33" s="6"/>
      <c r="C33" s="46"/>
      <c r="D33" s="33"/>
      <c r="E33" s="45"/>
      <c r="F33" s="45"/>
      <c r="G33" s="45"/>
      <c r="H33" s="45"/>
      <c r="I33" s="45"/>
      <c r="J33" s="45"/>
      <c r="K33" s="7" t="s">
        <v>471</v>
      </c>
      <c r="L33" s="7" t="s">
        <v>206</v>
      </c>
      <c r="M33" s="7" t="s">
        <v>207</v>
      </c>
      <c r="N33" s="7"/>
      <c r="O33" s="12" t="s">
        <v>208</v>
      </c>
      <c r="P33" s="54" t="s">
        <v>209</v>
      </c>
      <c r="Q33" s="23"/>
    </row>
    <row r="34" spans="1:17" ht="18.75" customHeight="1" x14ac:dyDescent="0.5">
      <c r="A34" s="24"/>
      <c r="B34" s="6"/>
      <c r="C34" s="7"/>
      <c r="D34" s="33"/>
      <c r="E34" s="45"/>
      <c r="F34" s="45"/>
      <c r="G34" s="45"/>
      <c r="H34" s="45"/>
      <c r="I34" s="45"/>
      <c r="J34" s="7"/>
      <c r="K34" s="7"/>
      <c r="L34" s="7"/>
      <c r="M34" s="7" t="s">
        <v>210</v>
      </c>
      <c r="N34" s="7"/>
      <c r="O34" s="12" t="s">
        <v>211</v>
      </c>
      <c r="P34" s="7">
        <v>4.82</v>
      </c>
      <c r="Q34" s="23" t="s">
        <v>212</v>
      </c>
    </row>
    <row r="35" spans="1:17" ht="18.75" customHeight="1" thickBot="1" x14ac:dyDescent="0.55000000000000004">
      <c r="A35" s="25"/>
      <c r="B35" s="17"/>
      <c r="C35" s="16"/>
      <c r="D35" s="51"/>
      <c r="E35" s="47"/>
      <c r="F35" s="47"/>
      <c r="G35" s="47"/>
      <c r="H35" s="47"/>
      <c r="I35" s="47"/>
      <c r="J35" s="16"/>
      <c r="K35" s="16"/>
      <c r="L35" s="16"/>
      <c r="M35" s="16"/>
      <c r="N35" s="16"/>
      <c r="O35" s="29" t="s">
        <v>213</v>
      </c>
      <c r="P35" s="16" t="s">
        <v>214</v>
      </c>
      <c r="Q35" s="18" t="s">
        <v>215</v>
      </c>
    </row>
    <row r="36" spans="1:17" ht="18.75" customHeight="1" thickTop="1" x14ac:dyDescent="0.5">
      <c r="A36" s="24">
        <v>7</v>
      </c>
      <c r="B36" s="6" t="s">
        <v>216</v>
      </c>
      <c r="C36" s="7" t="s">
        <v>27</v>
      </c>
      <c r="D36" s="33">
        <v>50000</v>
      </c>
      <c r="E36" s="7"/>
      <c r="F36" s="7"/>
      <c r="G36" s="7">
        <v>35000</v>
      </c>
      <c r="H36" s="7"/>
      <c r="I36" s="7"/>
      <c r="J36" s="7">
        <v>10000</v>
      </c>
      <c r="K36" s="7"/>
      <c r="L36" s="7"/>
      <c r="M36" s="7">
        <v>5000</v>
      </c>
      <c r="N36" s="7">
        <v>9550</v>
      </c>
      <c r="O36" s="12" t="s">
        <v>20</v>
      </c>
      <c r="P36" s="10">
        <v>1</v>
      </c>
      <c r="Q36" s="23"/>
    </row>
    <row r="37" spans="1:17" ht="18.75" customHeight="1" x14ac:dyDescent="0.5">
      <c r="A37" s="24"/>
      <c r="B37" s="6"/>
      <c r="C37" s="7" t="s">
        <v>54</v>
      </c>
      <c r="D37" s="33">
        <f>SUM(E37:J37)</f>
        <v>9550</v>
      </c>
      <c r="E37" s="7"/>
      <c r="F37" s="7"/>
      <c r="G37" s="7">
        <v>0</v>
      </c>
      <c r="H37" s="7">
        <v>9550</v>
      </c>
      <c r="I37" s="7"/>
      <c r="J37" s="7">
        <v>0</v>
      </c>
      <c r="K37" s="7"/>
      <c r="L37" s="7"/>
      <c r="M37" s="7"/>
      <c r="N37" s="7"/>
      <c r="O37" s="12" t="s">
        <v>217</v>
      </c>
      <c r="P37" s="7"/>
      <c r="Q37" s="23"/>
    </row>
    <row r="38" spans="1:17" ht="18.75" customHeight="1" x14ac:dyDescent="0.5">
      <c r="A38" s="24"/>
      <c r="B38" s="6"/>
      <c r="C38" s="7" t="s">
        <v>123</v>
      </c>
      <c r="D38" s="33">
        <f>SUM(E38:M38)</f>
        <v>2000</v>
      </c>
      <c r="E38" s="7"/>
      <c r="F38" s="7"/>
      <c r="G38" s="7"/>
      <c r="H38" s="7"/>
      <c r="I38" s="7"/>
      <c r="J38" s="7"/>
      <c r="K38" s="7"/>
      <c r="L38" s="7">
        <v>2000</v>
      </c>
      <c r="M38" s="7"/>
      <c r="N38" s="7"/>
      <c r="O38" s="12" t="s">
        <v>218</v>
      </c>
      <c r="P38" s="7"/>
      <c r="Q38" s="23"/>
    </row>
    <row r="39" spans="1:17" ht="18.75" customHeight="1" x14ac:dyDescent="0.5">
      <c r="A39" s="24"/>
      <c r="B39" s="6"/>
      <c r="C39" s="11" t="s">
        <v>113</v>
      </c>
      <c r="D39" s="33">
        <f>D36-D37-D38</f>
        <v>38450</v>
      </c>
      <c r="E39" s="7"/>
      <c r="F39" s="7"/>
      <c r="G39" s="7" t="s">
        <v>21</v>
      </c>
      <c r="H39" s="7"/>
      <c r="I39" s="7"/>
      <c r="J39" s="7" t="s">
        <v>21</v>
      </c>
      <c r="K39" s="7"/>
      <c r="L39" s="7" t="s">
        <v>219</v>
      </c>
      <c r="M39" s="7"/>
      <c r="N39" s="7"/>
      <c r="O39" s="7" t="s">
        <v>220</v>
      </c>
      <c r="P39" s="7"/>
      <c r="Q39" s="23"/>
    </row>
    <row r="40" spans="1:17" ht="18.75" customHeight="1" thickBot="1" x14ac:dyDescent="0.55000000000000004">
      <c r="A40" s="25"/>
      <c r="B40" s="17"/>
      <c r="C40" s="16" t="s">
        <v>44</v>
      </c>
      <c r="D40" s="51"/>
      <c r="E40" s="16"/>
      <c r="F40" s="15"/>
      <c r="G40" s="15" t="s">
        <v>221</v>
      </c>
      <c r="H40" s="15"/>
      <c r="I40" s="15"/>
      <c r="J40" s="15"/>
      <c r="K40" s="15" t="s">
        <v>222</v>
      </c>
      <c r="L40" s="15"/>
      <c r="M40" s="15"/>
      <c r="N40" s="15"/>
      <c r="O40" s="16" t="s">
        <v>223</v>
      </c>
      <c r="P40" s="16"/>
      <c r="Q40" s="18"/>
    </row>
    <row r="41" spans="1:17" ht="18.75" customHeight="1" thickTop="1" x14ac:dyDescent="0.5">
      <c r="A41" s="24">
        <v>8</v>
      </c>
      <c r="B41" s="6" t="s">
        <v>22</v>
      </c>
      <c r="C41" s="7" t="s">
        <v>12</v>
      </c>
      <c r="D41" s="33">
        <v>28000</v>
      </c>
      <c r="E41" s="7"/>
      <c r="F41" s="11" t="s">
        <v>23</v>
      </c>
      <c r="G41" s="11"/>
      <c r="H41" s="11"/>
      <c r="I41" s="11">
        <f>7000+5000+600+5000+900+2000</f>
        <v>20500</v>
      </c>
      <c r="J41" s="11" t="s">
        <v>23</v>
      </c>
      <c r="K41" s="11">
        <v>7500</v>
      </c>
      <c r="L41" s="11"/>
      <c r="M41" s="11"/>
      <c r="N41" s="11">
        <v>17800</v>
      </c>
      <c r="O41" s="12" t="s">
        <v>224</v>
      </c>
      <c r="P41" s="7" t="s">
        <v>225</v>
      </c>
      <c r="Q41" s="26" t="s">
        <v>226</v>
      </c>
    </row>
    <row r="42" spans="1:17" ht="18.75" customHeight="1" x14ac:dyDescent="0.5">
      <c r="A42" s="24"/>
      <c r="B42" s="6"/>
      <c r="C42" s="7" t="s">
        <v>54</v>
      </c>
      <c r="D42" s="33">
        <f>SUM(E42:K42)</f>
        <v>15000</v>
      </c>
      <c r="E42" s="7"/>
      <c r="F42" s="7"/>
      <c r="G42" s="7"/>
      <c r="H42" s="7"/>
      <c r="I42" s="7"/>
      <c r="J42" s="7"/>
      <c r="K42" s="7">
        <v>15000</v>
      </c>
      <c r="L42" s="7"/>
      <c r="M42" s="7"/>
      <c r="N42" s="7"/>
      <c r="O42" s="12" t="s">
        <v>227</v>
      </c>
      <c r="P42" s="7"/>
      <c r="Q42" s="23"/>
    </row>
    <row r="43" spans="1:17" ht="18.75" customHeight="1" x14ac:dyDescent="0.5">
      <c r="A43" s="24"/>
      <c r="B43" s="6"/>
      <c r="C43" s="7" t="s">
        <v>79</v>
      </c>
      <c r="D43" s="33"/>
      <c r="E43" s="7"/>
      <c r="F43" s="11" t="s">
        <v>24</v>
      </c>
      <c r="G43" s="11"/>
      <c r="H43" s="11"/>
      <c r="I43" s="11" t="s">
        <v>228</v>
      </c>
      <c r="J43" s="11" t="s">
        <v>25</v>
      </c>
      <c r="K43" s="11" t="s">
        <v>26</v>
      </c>
      <c r="L43" s="11"/>
      <c r="M43" s="11"/>
      <c r="N43" s="11"/>
      <c r="O43" s="12" t="s">
        <v>229</v>
      </c>
      <c r="P43" s="7"/>
      <c r="Q43" s="23"/>
    </row>
    <row r="44" spans="1:17" ht="18.75" customHeight="1" thickBot="1" x14ac:dyDescent="0.55000000000000004">
      <c r="A44" s="25"/>
      <c r="B44" s="17"/>
      <c r="C44" s="16" t="s">
        <v>44</v>
      </c>
      <c r="D44" s="51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29"/>
      <c r="P44" s="16"/>
      <c r="Q44" s="18"/>
    </row>
    <row r="45" spans="1:17" ht="18.75" customHeight="1" thickTop="1" x14ac:dyDescent="0.5">
      <c r="A45" s="24">
        <v>9</v>
      </c>
      <c r="B45" s="6" t="s">
        <v>28</v>
      </c>
      <c r="C45" s="7" t="s">
        <v>29</v>
      </c>
      <c r="D45" s="33">
        <v>136000</v>
      </c>
      <c r="E45" s="7">
        <v>2000</v>
      </c>
      <c r="F45" s="7"/>
      <c r="G45" s="7"/>
      <c r="H45" s="7"/>
      <c r="I45" s="7">
        <v>134000</v>
      </c>
      <c r="J45" s="7"/>
      <c r="K45" s="7"/>
      <c r="L45" s="7"/>
      <c r="M45" s="7"/>
      <c r="N45" s="7">
        <v>0</v>
      </c>
      <c r="O45" s="7" t="s">
        <v>230</v>
      </c>
      <c r="P45" s="7" t="s">
        <v>231</v>
      </c>
      <c r="Q45" s="23"/>
    </row>
    <row r="46" spans="1:17" ht="18.75" customHeight="1" x14ac:dyDescent="0.5">
      <c r="A46" s="24"/>
      <c r="B46" s="6"/>
      <c r="C46" s="7" t="s">
        <v>54</v>
      </c>
      <c r="D46" s="33">
        <f>SUM(E46:K46)</f>
        <v>136000</v>
      </c>
      <c r="E46" s="7">
        <v>0</v>
      </c>
      <c r="F46" s="7"/>
      <c r="G46" s="7"/>
      <c r="H46" s="7"/>
      <c r="I46" s="7">
        <v>0</v>
      </c>
      <c r="J46" s="7"/>
      <c r="K46" s="7">
        <v>136000</v>
      </c>
      <c r="L46" s="7"/>
      <c r="M46" s="7"/>
      <c r="N46" s="7"/>
      <c r="O46" s="7" t="s">
        <v>232</v>
      </c>
      <c r="P46" s="7" t="s">
        <v>233</v>
      </c>
      <c r="Q46" s="23"/>
    </row>
    <row r="47" spans="1:17" ht="18.75" customHeight="1" x14ac:dyDescent="0.5">
      <c r="A47" s="24"/>
      <c r="B47" s="6"/>
      <c r="C47" s="7" t="s">
        <v>79</v>
      </c>
      <c r="D47" s="33"/>
      <c r="E47" s="7" t="s">
        <v>234</v>
      </c>
      <c r="F47" s="7"/>
      <c r="G47" s="7"/>
      <c r="H47" s="7"/>
      <c r="I47" s="7" t="s">
        <v>235</v>
      </c>
      <c r="J47" s="7"/>
      <c r="K47" s="7"/>
      <c r="L47" s="7"/>
      <c r="M47" s="7"/>
      <c r="N47" s="7"/>
      <c r="O47" s="7" t="s">
        <v>236</v>
      </c>
      <c r="P47" s="7">
        <v>4.4400000000000004</v>
      </c>
      <c r="Q47" s="23"/>
    </row>
    <row r="48" spans="1:17" ht="18.75" customHeight="1" thickBot="1" x14ac:dyDescent="0.55000000000000004">
      <c r="A48" s="25"/>
      <c r="B48" s="17"/>
      <c r="C48" s="16" t="s">
        <v>44</v>
      </c>
      <c r="D48" s="51"/>
      <c r="E48" s="16"/>
      <c r="F48" s="16"/>
      <c r="G48" s="16"/>
      <c r="H48" s="16"/>
      <c r="I48" s="16" t="s">
        <v>237</v>
      </c>
      <c r="J48" s="16"/>
      <c r="K48" s="16"/>
      <c r="L48" s="16"/>
      <c r="M48" s="25"/>
      <c r="N48" s="25"/>
      <c r="O48" s="16"/>
      <c r="P48" s="16"/>
      <c r="Q48" s="18"/>
    </row>
    <row r="49" spans="1:17" ht="18.75" customHeight="1" thickTop="1" x14ac:dyDescent="0.5">
      <c r="A49" s="24">
        <v>10</v>
      </c>
      <c r="B49" s="6" t="s">
        <v>30</v>
      </c>
      <c r="C49" s="7" t="s">
        <v>31</v>
      </c>
      <c r="D49" s="33">
        <v>20400</v>
      </c>
      <c r="E49" s="7"/>
      <c r="F49" s="7"/>
      <c r="G49" s="7">
        <v>9800</v>
      </c>
      <c r="H49" s="7">
        <v>1800</v>
      </c>
      <c r="I49" s="7"/>
      <c r="J49" s="7"/>
      <c r="K49" s="7"/>
      <c r="L49" s="7">
        <v>1800</v>
      </c>
      <c r="M49" s="24">
        <v>3500</v>
      </c>
      <c r="N49" s="11">
        <v>5000</v>
      </c>
      <c r="O49" s="12" t="s">
        <v>238</v>
      </c>
      <c r="P49" s="7" t="s">
        <v>239</v>
      </c>
      <c r="Q49" s="23"/>
    </row>
    <row r="50" spans="1:17" ht="18.75" customHeight="1" x14ac:dyDescent="0.5">
      <c r="A50" s="24"/>
      <c r="B50" s="6"/>
      <c r="C50" s="7" t="s">
        <v>54</v>
      </c>
      <c r="D50" s="33">
        <f>SUM(E50:J50)</f>
        <v>5000</v>
      </c>
      <c r="E50" s="7"/>
      <c r="F50" s="7"/>
      <c r="G50" s="7">
        <v>1250</v>
      </c>
      <c r="H50" s="7">
        <v>0</v>
      </c>
      <c r="I50" s="7"/>
      <c r="J50" s="7">
        <v>3750</v>
      </c>
      <c r="K50" s="7"/>
      <c r="L50" s="7"/>
      <c r="M50" s="24"/>
      <c r="N50" s="24"/>
      <c r="O50" s="12" t="s">
        <v>240</v>
      </c>
      <c r="P50" s="24" t="s">
        <v>241</v>
      </c>
      <c r="Q50" s="28"/>
    </row>
    <row r="51" spans="1:17" ht="18.75" customHeight="1" x14ac:dyDescent="0.5">
      <c r="A51" s="24"/>
      <c r="B51" s="6"/>
      <c r="C51" s="7" t="s">
        <v>123</v>
      </c>
      <c r="D51" s="33">
        <f>SUM(E51:M51)</f>
        <v>4500</v>
      </c>
      <c r="E51" s="7"/>
      <c r="F51" s="7"/>
      <c r="G51" s="7"/>
      <c r="H51" s="7"/>
      <c r="I51" s="7"/>
      <c r="J51" s="7"/>
      <c r="K51" s="7">
        <v>2700</v>
      </c>
      <c r="L51" s="7">
        <v>1800</v>
      </c>
      <c r="M51" s="24"/>
      <c r="N51" s="24"/>
      <c r="O51" s="12" t="s">
        <v>242</v>
      </c>
      <c r="P51" s="7" t="s">
        <v>243</v>
      </c>
      <c r="Q51" s="23"/>
    </row>
    <row r="52" spans="1:17" ht="18.75" customHeight="1" x14ac:dyDescent="0.5">
      <c r="A52" s="24"/>
      <c r="B52" s="6"/>
      <c r="C52" s="11" t="s">
        <v>113</v>
      </c>
      <c r="D52" s="33">
        <f>D49-D50-D51</f>
        <v>10900</v>
      </c>
      <c r="E52" s="7"/>
      <c r="F52" s="7"/>
      <c r="G52" s="7" t="s">
        <v>244</v>
      </c>
      <c r="H52" s="7" t="s">
        <v>245</v>
      </c>
      <c r="I52" s="7"/>
      <c r="J52" s="7"/>
      <c r="K52" s="7"/>
      <c r="L52" s="7" t="s">
        <v>245</v>
      </c>
      <c r="M52" s="24" t="s">
        <v>246</v>
      </c>
      <c r="N52" s="24"/>
      <c r="O52" s="31" t="s">
        <v>247</v>
      </c>
      <c r="P52" s="31" t="s">
        <v>248</v>
      </c>
      <c r="Q52" s="23" t="s">
        <v>249</v>
      </c>
    </row>
    <row r="53" spans="1:17" ht="18.75" customHeight="1" x14ac:dyDescent="0.5">
      <c r="A53" s="24"/>
      <c r="B53" s="6"/>
      <c r="C53" s="7" t="s">
        <v>44</v>
      </c>
      <c r="D53" s="33"/>
      <c r="E53" s="7"/>
      <c r="F53" s="7"/>
      <c r="G53" s="7" t="s">
        <v>241</v>
      </c>
      <c r="H53" s="7" t="s">
        <v>250</v>
      </c>
      <c r="I53" s="7"/>
      <c r="J53" s="7"/>
      <c r="K53" s="7"/>
      <c r="L53" s="7"/>
      <c r="M53" s="7" t="s">
        <v>251</v>
      </c>
      <c r="N53" s="7"/>
      <c r="O53" s="7" t="s">
        <v>252</v>
      </c>
      <c r="P53" s="7"/>
      <c r="Q53" s="23"/>
    </row>
    <row r="54" spans="1:17" ht="18.75" customHeight="1" x14ac:dyDescent="0.5">
      <c r="A54" s="24"/>
      <c r="B54" s="6"/>
      <c r="C54" s="7"/>
      <c r="D54" s="33"/>
      <c r="E54" s="7"/>
      <c r="F54" s="7"/>
      <c r="G54" s="7"/>
      <c r="H54" s="7"/>
      <c r="I54" s="7"/>
      <c r="J54" s="7"/>
      <c r="K54" s="7"/>
      <c r="L54" s="7"/>
      <c r="M54" s="7"/>
      <c r="N54" s="7"/>
      <c r="O54" s="31"/>
      <c r="P54" s="31"/>
      <c r="Q54" s="23"/>
    </row>
    <row r="55" spans="1:17" ht="18.75" customHeight="1" thickBot="1" x14ac:dyDescent="0.55000000000000004">
      <c r="A55" s="25"/>
      <c r="B55" s="17"/>
      <c r="C55" s="16"/>
      <c r="D55" s="51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8"/>
    </row>
    <row r="56" spans="1:17" ht="18.75" customHeight="1" thickTop="1" x14ac:dyDescent="0.5">
      <c r="A56" s="24">
        <v>11</v>
      </c>
      <c r="B56" s="6" t="s">
        <v>32</v>
      </c>
      <c r="C56" s="7" t="s">
        <v>29</v>
      </c>
      <c r="D56" s="33">
        <v>45000</v>
      </c>
      <c r="E56" s="7">
        <v>500</v>
      </c>
      <c r="F56" s="7">
        <v>500</v>
      </c>
      <c r="G56" s="7">
        <f>500+600+3600+1500+300+1400</f>
        <v>7900</v>
      </c>
      <c r="H56" s="7">
        <f>500+600+3600+1000</f>
        <v>5700</v>
      </c>
      <c r="I56" s="7">
        <f>500+600+3600+1500</f>
        <v>6200</v>
      </c>
      <c r="J56" s="7">
        <f>500+900</f>
        <v>1400</v>
      </c>
      <c r="K56" s="7">
        <v>500</v>
      </c>
      <c r="L56" s="7">
        <f>500+600+3600+1000</f>
        <v>5700</v>
      </c>
      <c r="M56" s="7">
        <f>500+600+3600+1500+300+1400</f>
        <v>7900</v>
      </c>
      <c r="N56" s="7">
        <v>4556</v>
      </c>
      <c r="O56" s="12" t="s">
        <v>253</v>
      </c>
      <c r="P56" s="7" t="s">
        <v>254</v>
      </c>
      <c r="Q56" s="14" t="s">
        <v>255</v>
      </c>
    </row>
    <row r="57" spans="1:17" ht="18.75" customHeight="1" x14ac:dyDescent="0.5">
      <c r="A57" s="24"/>
      <c r="B57" s="6"/>
      <c r="C57" s="7" t="s">
        <v>54</v>
      </c>
      <c r="D57" s="33">
        <f>SUM(E57:J57)</f>
        <v>2215</v>
      </c>
      <c r="E57" s="7">
        <v>0</v>
      </c>
      <c r="F57" s="7">
        <v>462</v>
      </c>
      <c r="G57" s="7">
        <v>888</v>
      </c>
      <c r="H57" s="7">
        <v>425</v>
      </c>
      <c r="I57" s="7">
        <v>440</v>
      </c>
      <c r="J57" s="7"/>
      <c r="K57" s="7"/>
      <c r="L57" s="7"/>
      <c r="M57" s="7"/>
      <c r="N57" s="7"/>
      <c r="O57" s="12" t="s">
        <v>256</v>
      </c>
      <c r="P57" s="7" t="s">
        <v>257</v>
      </c>
      <c r="Q57" s="23"/>
    </row>
    <row r="58" spans="1:17" ht="18.75" customHeight="1" x14ac:dyDescent="0.5">
      <c r="A58" s="24"/>
      <c r="B58" s="6"/>
      <c r="C58" s="7" t="s">
        <v>123</v>
      </c>
      <c r="D58" s="33">
        <f>SUM(E58:M58)</f>
        <v>0</v>
      </c>
      <c r="E58" s="7"/>
      <c r="F58" s="7"/>
      <c r="G58" s="7"/>
      <c r="H58" s="7"/>
      <c r="I58" s="7"/>
      <c r="J58" s="7"/>
      <c r="K58" s="7"/>
      <c r="L58" s="7"/>
      <c r="M58" s="7"/>
      <c r="N58" s="7"/>
      <c r="O58" s="12" t="s">
        <v>258</v>
      </c>
      <c r="P58" s="7" t="s">
        <v>259</v>
      </c>
      <c r="Q58" s="23"/>
    </row>
    <row r="59" spans="1:17" ht="18.75" customHeight="1" x14ac:dyDescent="0.5">
      <c r="A59" s="24"/>
      <c r="B59" s="6"/>
      <c r="C59" s="11" t="s">
        <v>113</v>
      </c>
      <c r="D59" s="33">
        <f>D56-D57-D58</f>
        <v>42785</v>
      </c>
      <c r="E59" s="7" t="s">
        <v>260</v>
      </c>
      <c r="F59" s="7" t="s">
        <v>260</v>
      </c>
      <c r="G59" s="7" t="s">
        <v>261</v>
      </c>
      <c r="H59" s="7" t="s">
        <v>262</v>
      </c>
      <c r="I59" s="7" t="s">
        <v>263</v>
      </c>
      <c r="J59" s="7" t="s">
        <v>264</v>
      </c>
      <c r="K59" s="7" t="s">
        <v>260</v>
      </c>
      <c r="L59" s="7" t="s">
        <v>262</v>
      </c>
      <c r="M59" s="7" t="s">
        <v>261</v>
      </c>
      <c r="N59" s="7"/>
      <c r="O59" s="12" t="s">
        <v>265</v>
      </c>
      <c r="P59" s="7" t="s">
        <v>266</v>
      </c>
      <c r="Q59" s="14" t="s">
        <v>267</v>
      </c>
    </row>
    <row r="60" spans="1:17" ht="18.75" customHeight="1" x14ac:dyDescent="0.5">
      <c r="A60" s="24"/>
      <c r="B60" s="6"/>
      <c r="C60" s="7" t="s">
        <v>44</v>
      </c>
      <c r="D60" s="33"/>
      <c r="E60" s="7" t="s">
        <v>268</v>
      </c>
      <c r="F60" s="7" t="s">
        <v>269</v>
      </c>
      <c r="G60" s="7" t="s">
        <v>270</v>
      </c>
      <c r="H60" s="7" t="s">
        <v>271</v>
      </c>
      <c r="I60" s="7" t="s">
        <v>272</v>
      </c>
      <c r="J60" s="7" t="s">
        <v>269</v>
      </c>
      <c r="K60" s="7"/>
      <c r="L60" s="7"/>
      <c r="M60" s="7"/>
      <c r="N60" s="7"/>
      <c r="O60" s="12" t="s">
        <v>273</v>
      </c>
      <c r="P60" s="7" t="s">
        <v>274</v>
      </c>
      <c r="Q60" s="23"/>
    </row>
    <row r="61" spans="1:17" ht="18.75" customHeight="1" thickBot="1" x14ac:dyDescent="0.55000000000000004">
      <c r="A61" s="25"/>
      <c r="B61" s="17"/>
      <c r="C61" s="16"/>
      <c r="D61" s="51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32" t="s">
        <v>275</v>
      </c>
      <c r="P61" s="16" t="s">
        <v>276</v>
      </c>
      <c r="Q61" s="19" t="s">
        <v>277</v>
      </c>
    </row>
    <row r="62" spans="1:17" ht="18.75" hidden="1" customHeight="1" x14ac:dyDescent="0.5">
      <c r="A62" s="24"/>
      <c r="B62" s="6" t="s">
        <v>33</v>
      </c>
      <c r="C62" s="7" t="s">
        <v>29</v>
      </c>
      <c r="D62" s="33">
        <v>500000</v>
      </c>
      <c r="E62" s="7"/>
      <c r="F62" s="7">
        <v>160000</v>
      </c>
      <c r="G62" s="7">
        <v>160000</v>
      </c>
      <c r="H62" s="7">
        <v>60000</v>
      </c>
      <c r="I62" s="7">
        <v>60000</v>
      </c>
      <c r="J62" s="7">
        <v>60000</v>
      </c>
      <c r="K62" s="7"/>
      <c r="L62" s="7"/>
      <c r="M62" s="7"/>
      <c r="N62" s="7"/>
      <c r="O62" s="7"/>
      <c r="P62" s="7" t="s">
        <v>278</v>
      </c>
      <c r="Q62" s="23"/>
    </row>
    <row r="63" spans="1:17" ht="18.75" hidden="1" customHeight="1" x14ac:dyDescent="0.5">
      <c r="A63" s="24"/>
      <c r="B63" s="24"/>
      <c r="C63" s="7" t="s">
        <v>54</v>
      </c>
      <c r="D63" s="33">
        <f>SUM(E63:J63)</f>
        <v>165000</v>
      </c>
      <c r="E63" s="7"/>
      <c r="F63" s="7">
        <v>0</v>
      </c>
      <c r="G63" s="7">
        <v>0</v>
      </c>
      <c r="H63" s="7">
        <v>0</v>
      </c>
      <c r="I63" s="7">
        <v>0</v>
      </c>
      <c r="J63" s="7">
        <v>165000</v>
      </c>
      <c r="K63" s="7"/>
      <c r="L63" s="7"/>
      <c r="M63" s="7"/>
      <c r="N63" s="7"/>
      <c r="O63" s="7"/>
      <c r="P63" s="7"/>
      <c r="Q63" s="23"/>
    </row>
    <row r="64" spans="1:17" ht="18.75" hidden="1" customHeight="1" x14ac:dyDescent="0.5">
      <c r="A64" s="24"/>
      <c r="B64" s="24"/>
      <c r="C64" s="7" t="s">
        <v>123</v>
      </c>
      <c r="D64" s="33">
        <f>SUM(E64:M64)</f>
        <v>0</v>
      </c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23"/>
    </row>
    <row r="65" spans="1:17" ht="18.75" hidden="1" customHeight="1" x14ac:dyDescent="0.5">
      <c r="A65" s="24"/>
      <c r="B65" s="24"/>
      <c r="C65" s="11" t="s">
        <v>113</v>
      </c>
      <c r="D65" s="33">
        <f>D62-D63-D64</f>
        <v>335000</v>
      </c>
      <c r="E65" s="7"/>
      <c r="F65" s="7" t="s">
        <v>34</v>
      </c>
      <c r="G65" s="7" t="s">
        <v>34</v>
      </c>
      <c r="H65" s="7" t="s">
        <v>34</v>
      </c>
      <c r="I65" s="7" t="s">
        <v>34</v>
      </c>
      <c r="J65" s="7" t="s">
        <v>34</v>
      </c>
      <c r="K65" s="7"/>
      <c r="L65" s="7"/>
      <c r="M65" s="7"/>
      <c r="N65" s="7"/>
      <c r="O65" s="7"/>
      <c r="P65" s="7"/>
      <c r="Q65" s="23"/>
    </row>
    <row r="66" spans="1:17" ht="18.75" hidden="1" customHeight="1" x14ac:dyDescent="0.5">
      <c r="A66" s="25"/>
      <c r="B66" s="17"/>
      <c r="C66" s="16" t="s">
        <v>44</v>
      </c>
      <c r="D66" s="51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8"/>
    </row>
    <row r="67" spans="1:17" ht="18.75" customHeight="1" thickTop="1" x14ac:dyDescent="0.5">
      <c r="A67" s="43"/>
      <c r="B67" s="4" t="s">
        <v>35</v>
      </c>
      <c r="C67" s="5"/>
      <c r="D67" s="44">
        <f>SUM(D68:D72)</f>
        <v>84000</v>
      </c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</row>
    <row r="68" spans="1:17" ht="18.75" customHeight="1" x14ac:dyDescent="0.5">
      <c r="A68" s="24">
        <v>12</v>
      </c>
      <c r="B68" s="6" t="s">
        <v>36</v>
      </c>
      <c r="C68" s="7" t="s">
        <v>91</v>
      </c>
      <c r="D68" s="33">
        <v>42000</v>
      </c>
      <c r="E68" s="7">
        <f>400+2500+1000</f>
        <v>3900</v>
      </c>
      <c r="F68" s="7">
        <v>5400</v>
      </c>
      <c r="G68" s="7">
        <f>2500+1500+400</f>
        <v>4400</v>
      </c>
      <c r="H68" s="7">
        <f>400+2500+1000</f>
        <v>3900</v>
      </c>
      <c r="I68" s="7">
        <v>400</v>
      </c>
      <c r="J68" s="7">
        <f>400+2500</f>
        <v>2900</v>
      </c>
      <c r="K68" s="7">
        <f>1500+400+2500</f>
        <v>4400</v>
      </c>
      <c r="L68" s="7">
        <f>5000+400+1000+600</f>
        <v>7000</v>
      </c>
      <c r="M68" s="7">
        <f>400+5000</f>
        <v>5400</v>
      </c>
      <c r="N68" s="7">
        <v>15729</v>
      </c>
      <c r="O68" s="12" t="s">
        <v>37</v>
      </c>
      <c r="P68" s="7" t="s">
        <v>279</v>
      </c>
      <c r="Q68" s="23"/>
    </row>
    <row r="69" spans="1:17" ht="18.75" customHeight="1" x14ac:dyDescent="0.5">
      <c r="A69" s="24"/>
      <c r="B69" s="6"/>
      <c r="C69" s="7" t="s">
        <v>54</v>
      </c>
      <c r="D69" s="33">
        <f>SUM(E69:J69)</f>
        <v>7289</v>
      </c>
      <c r="E69" s="7">
        <v>0</v>
      </c>
      <c r="F69" s="7">
        <v>299</v>
      </c>
      <c r="G69" s="7">
        <v>350</v>
      </c>
      <c r="H69" s="7">
        <v>5890</v>
      </c>
      <c r="I69" s="7">
        <v>400</v>
      </c>
      <c r="J69" s="7">
        <v>350</v>
      </c>
      <c r="K69" s="7"/>
      <c r="L69" s="7"/>
      <c r="M69" s="7"/>
      <c r="N69" s="7"/>
      <c r="O69" s="12" t="s">
        <v>280</v>
      </c>
      <c r="P69" s="7" t="s">
        <v>281</v>
      </c>
      <c r="Q69" s="23"/>
    </row>
    <row r="70" spans="1:17" ht="18.75" customHeight="1" x14ac:dyDescent="0.5">
      <c r="A70" s="24"/>
      <c r="B70" s="6"/>
      <c r="C70" s="7" t="s">
        <v>123</v>
      </c>
      <c r="D70" s="33">
        <f>SUM(E70:M70)</f>
        <v>0</v>
      </c>
      <c r="E70" s="7"/>
      <c r="F70" s="7"/>
      <c r="G70" s="7"/>
      <c r="H70" s="7"/>
      <c r="I70" s="7"/>
      <c r="J70" s="7"/>
      <c r="K70" s="7"/>
      <c r="L70" s="7"/>
      <c r="M70" s="7"/>
      <c r="N70" s="7"/>
      <c r="O70" s="12" t="s">
        <v>282</v>
      </c>
      <c r="P70" s="24" t="s">
        <v>283</v>
      </c>
      <c r="Q70" s="28"/>
    </row>
    <row r="71" spans="1:17" ht="18.75" customHeight="1" x14ac:dyDescent="0.5">
      <c r="A71" s="24"/>
      <c r="B71" s="6"/>
      <c r="C71" s="11" t="s">
        <v>113</v>
      </c>
      <c r="D71" s="33">
        <f>D68-D69-D70</f>
        <v>34711</v>
      </c>
      <c r="E71" s="7" t="s">
        <v>284</v>
      </c>
      <c r="F71" s="7" t="s">
        <v>285</v>
      </c>
      <c r="G71" s="7" t="s">
        <v>39</v>
      </c>
      <c r="H71" s="7" t="s">
        <v>286</v>
      </c>
      <c r="I71" s="7" t="s">
        <v>38</v>
      </c>
      <c r="J71" s="7" t="s">
        <v>287</v>
      </c>
      <c r="K71" s="7" t="s">
        <v>39</v>
      </c>
      <c r="L71" s="7" t="s">
        <v>288</v>
      </c>
      <c r="M71" s="7" t="s">
        <v>289</v>
      </c>
      <c r="N71" s="7"/>
      <c r="O71" s="12"/>
      <c r="P71" s="7"/>
      <c r="Q71" s="23"/>
    </row>
    <row r="72" spans="1:17" ht="18.75" customHeight="1" thickBot="1" x14ac:dyDescent="0.55000000000000004">
      <c r="A72" s="25"/>
      <c r="B72" s="25"/>
      <c r="C72" s="16" t="s">
        <v>44</v>
      </c>
      <c r="D72" s="51"/>
      <c r="E72" s="16" t="s">
        <v>284</v>
      </c>
      <c r="F72" s="16" t="s">
        <v>285</v>
      </c>
      <c r="G72" s="16" t="s">
        <v>39</v>
      </c>
      <c r="H72" s="16" t="s">
        <v>286</v>
      </c>
      <c r="I72" s="16" t="s">
        <v>38</v>
      </c>
      <c r="J72" s="16" t="s">
        <v>287</v>
      </c>
      <c r="K72" s="16" t="s">
        <v>39</v>
      </c>
      <c r="L72" s="16" t="s">
        <v>288</v>
      </c>
      <c r="M72" s="16" t="s">
        <v>289</v>
      </c>
      <c r="N72" s="16"/>
      <c r="O72" s="29"/>
      <c r="P72" s="25"/>
      <c r="Q72" s="55"/>
    </row>
    <row r="73" spans="1:17" ht="18.75" hidden="1" customHeight="1" x14ac:dyDescent="0.5">
      <c r="A73" s="56"/>
      <c r="B73" s="40" t="s">
        <v>40</v>
      </c>
      <c r="C73" s="40" t="s">
        <v>91</v>
      </c>
      <c r="D73" s="57">
        <v>100000</v>
      </c>
      <c r="E73" s="58"/>
      <c r="F73" s="57">
        <v>20000</v>
      </c>
      <c r="G73" s="58"/>
      <c r="H73" s="57">
        <v>30000</v>
      </c>
      <c r="I73" s="58"/>
      <c r="J73" s="57">
        <v>20000</v>
      </c>
      <c r="K73" s="59"/>
      <c r="L73" s="60"/>
      <c r="M73" s="33">
        <v>30000</v>
      </c>
      <c r="N73" s="33"/>
      <c r="O73" s="58"/>
      <c r="P73" s="58"/>
      <c r="Q73" s="61"/>
    </row>
    <row r="74" spans="1:17" ht="18.75" hidden="1" customHeight="1" x14ac:dyDescent="0.5">
      <c r="A74" s="60"/>
      <c r="B74" s="60"/>
      <c r="C74" s="7" t="s">
        <v>54</v>
      </c>
      <c r="D74" s="33">
        <f>SUM(E74:J74)</f>
        <v>0</v>
      </c>
      <c r="E74" s="60"/>
      <c r="F74" s="33">
        <v>0</v>
      </c>
      <c r="G74" s="60"/>
      <c r="H74" s="33">
        <v>0</v>
      </c>
      <c r="I74" s="60"/>
      <c r="J74" s="33">
        <v>0</v>
      </c>
      <c r="K74" s="60"/>
      <c r="L74" s="60"/>
      <c r="M74" s="60"/>
      <c r="N74" s="60"/>
      <c r="O74" s="60"/>
      <c r="P74" s="60"/>
      <c r="Q74" s="53"/>
    </row>
    <row r="75" spans="1:17" ht="18.75" hidden="1" customHeight="1" x14ac:dyDescent="0.5">
      <c r="A75" s="60"/>
      <c r="B75" s="60"/>
      <c r="C75" s="7" t="s">
        <v>123</v>
      </c>
      <c r="D75" s="33">
        <f>SUM(E75:M75)</f>
        <v>40000</v>
      </c>
      <c r="E75" s="60"/>
      <c r="F75" s="60"/>
      <c r="G75" s="60"/>
      <c r="H75" s="60"/>
      <c r="I75" s="60"/>
      <c r="J75" s="60"/>
      <c r="K75" s="33">
        <v>40000</v>
      </c>
      <c r="L75" s="60"/>
      <c r="M75" s="60"/>
      <c r="N75" s="60"/>
      <c r="O75" s="60"/>
      <c r="P75" s="60"/>
      <c r="Q75" s="53"/>
    </row>
    <row r="76" spans="1:17" ht="18.75" hidden="1" customHeight="1" x14ac:dyDescent="0.5">
      <c r="A76" s="62"/>
      <c r="B76" s="60"/>
      <c r="C76" s="11" t="s">
        <v>113</v>
      </c>
      <c r="D76" s="33">
        <f>D73-D74-D75</f>
        <v>60000</v>
      </c>
      <c r="E76" s="60"/>
      <c r="F76" s="7" t="s">
        <v>290</v>
      </c>
      <c r="G76" s="60"/>
      <c r="H76" s="7" t="s">
        <v>291</v>
      </c>
      <c r="I76" s="60"/>
      <c r="J76" s="7" t="s">
        <v>292</v>
      </c>
      <c r="K76" s="60"/>
      <c r="L76" s="60"/>
      <c r="M76" s="7" t="s">
        <v>41</v>
      </c>
      <c r="N76" s="7"/>
      <c r="O76" s="60"/>
      <c r="P76" s="60"/>
      <c r="Q76" s="53"/>
    </row>
    <row r="77" spans="1:17" ht="18.75" hidden="1" customHeight="1" x14ac:dyDescent="0.5">
      <c r="A77" s="63"/>
      <c r="B77" s="64"/>
      <c r="C77" s="16" t="s">
        <v>44</v>
      </c>
      <c r="D77" s="64"/>
      <c r="E77" s="64"/>
      <c r="F77" s="16" t="s">
        <v>293</v>
      </c>
      <c r="G77" s="64"/>
      <c r="H77" s="16" t="s">
        <v>294</v>
      </c>
      <c r="I77" s="64"/>
      <c r="J77" s="16" t="s">
        <v>293</v>
      </c>
      <c r="K77" s="16" t="s">
        <v>472</v>
      </c>
      <c r="L77" s="64"/>
      <c r="M77" s="16" t="s">
        <v>295</v>
      </c>
      <c r="N77" s="16"/>
      <c r="O77" s="64"/>
      <c r="P77" s="64"/>
      <c r="Q77" s="65"/>
    </row>
    <row r="78" spans="1:17" ht="18.75" customHeight="1" thickTop="1" x14ac:dyDescent="0.5">
      <c r="A78" s="43"/>
      <c r="B78" s="4" t="s">
        <v>296</v>
      </c>
      <c r="C78" s="5"/>
      <c r="D78" s="44">
        <f>SUM(D79:D86)</f>
        <v>86000</v>
      </c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</row>
    <row r="79" spans="1:17" ht="18.75" customHeight="1" x14ac:dyDescent="0.5">
      <c r="A79" s="24">
        <v>13</v>
      </c>
      <c r="B79" s="6" t="s">
        <v>48</v>
      </c>
      <c r="C79" s="7" t="s">
        <v>43</v>
      </c>
      <c r="D79" s="33">
        <v>6000</v>
      </c>
      <c r="E79" s="7"/>
      <c r="F79" s="7"/>
      <c r="G79" s="7"/>
      <c r="H79" s="7"/>
      <c r="I79" s="7"/>
      <c r="J79" s="7"/>
      <c r="K79" s="7"/>
      <c r="L79" s="7">
        <v>6000</v>
      </c>
      <c r="M79" s="7"/>
      <c r="N79" s="7">
        <v>0</v>
      </c>
      <c r="O79" s="7" t="s">
        <v>297</v>
      </c>
      <c r="P79" s="7"/>
      <c r="Q79" s="23"/>
    </row>
    <row r="80" spans="1:17" ht="18.75" customHeight="1" x14ac:dyDescent="0.5">
      <c r="A80" s="24"/>
      <c r="B80" s="6"/>
      <c r="C80" s="7" t="s">
        <v>79</v>
      </c>
      <c r="D80" s="33"/>
      <c r="E80" s="7"/>
      <c r="F80" s="7"/>
      <c r="G80" s="7"/>
      <c r="H80" s="7"/>
      <c r="I80" s="7"/>
      <c r="J80" s="7"/>
      <c r="K80" s="7"/>
      <c r="L80" s="7" t="s">
        <v>298</v>
      </c>
      <c r="M80" s="24"/>
      <c r="N80" s="24"/>
      <c r="O80" s="7" t="s">
        <v>299</v>
      </c>
      <c r="P80" s="7"/>
      <c r="Q80" s="23"/>
    </row>
    <row r="81" spans="1:17" ht="18.75" customHeight="1" thickBot="1" x14ac:dyDescent="0.55000000000000004">
      <c r="A81" s="25"/>
      <c r="B81" s="17"/>
      <c r="C81" s="16" t="s">
        <v>44</v>
      </c>
      <c r="D81" s="51"/>
      <c r="E81" s="16"/>
      <c r="F81" s="16"/>
      <c r="G81" s="16"/>
      <c r="H81" s="16"/>
      <c r="I81" s="16"/>
      <c r="J81" s="16"/>
      <c r="K81" s="16"/>
      <c r="L81" s="16"/>
      <c r="M81" s="25"/>
      <c r="N81" s="25"/>
      <c r="O81" s="16"/>
      <c r="P81" s="16"/>
      <c r="Q81" s="18"/>
    </row>
    <row r="82" spans="1:17" ht="18.75" hidden="1" customHeight="1" x14ac:dyDescent="0.5">
      <c r="A82" s="24"/>
      <c r="B82" s="6" t="s">
        <v>42</v>
      </c>
      <c r="C82" s="7" t="s">
        <v>43</v>
      </c>
      <c r="D82" s="33">
        <v>40000</v>
      </c>
      <c r="E82" s="7"/>
      <c r="F82" s="7"/>
      <c r="G82" s="7"/>
      <c r="H82" s="7"/>
      <c r="I82" s="7"/>
      <c r="J82" s="7">
        <v>20000</v>
      </c>
      <c r="K82" s="7"/>
      <c r="L82" s="7">
        <v>20000</v>
      </c>
      <c r="M82" s="7"/>
      <c r="N82" s="7"/>
      <c r="O82" s="7"/>
      <c r="P82" s="7"/>
      <c r="Q82" s="23"/>
    </row>
    <row r="83" spans="1:17" ht="18.75" hidden="1" customHeight="1" x14ac:dyDescent="0.5">
      <c r="A83" s="24"/>
      <c r="B83" s="6"/>
      <c r="C83" s="7" t="s">
        <v>54</v>
      </c>
      <c r="D83" s="33">
        <f>SUM(E83:J83)</f>
        <v>0</v>
      </c>
      <c r="E83" s="7"/>
      <c r="F83" s="7"/>
      <c r="G83" s="7"/>
      <c r="H83" s="7"/>
      <c r="I83" s="7"/>
      <c r="J83" s="11">
        <v>0</v>
      </c>
      <c r="K83" s="7"/>
      <c r="L83" s="11"/>
      <c r="M83" s="7"/>
      <c r="N83" s="7"/>
      <c r="O83" s="7"/>
      <c r="P83" s="7"/>
      <c r="Q83" s="23"/>
    </row>
    <row r="84" spans="1:17" ht="18.75" hidden="1" customHeight="1" x14ac:dyDescent="0.5">
      <c r="A84" s="24"/>
      <c r="B84" s="6"/>
      <c r="C84" s="7" t="s">
        <v>123</v>
      </c>
      <c r="D84" s="33">
        <f>SUM(E84:M84)</f>
        <v>0</v>
      </c>
      <c r="E84" s="7"/>
      <c r="F84" s="7"/>
      <c r="G84" s="7"/>
      <c r="H84" s="7"/>
      <c r="I84" s="7"/>
      <c r="J84" s="11"/>
      <c r="K84" s="7"/>
      <c r="L84" s="11"/>
      <c r="M84" s="7"/>
      <c r="N84" s="7"/>
      <c r="O84" s="7"/>
      <c r="P84" s="7"/>
      <c r="Q84" s="23"/>
    </row>
    <row r="85" spans="1:17" ht="18.75" hidden="1" customHeight="1" x14ac:dyDescent="0.5">
      <c r="A85" s="24"/>
      <c r="B85" s="6"/>
      <c r="C85" s="11" t="s">
        <v>113</v>
      </c>
      <c r="D85" s="33">
        <f>D82-D83-D84</f>
        <v>40000</v>
      </c>
      <c r="E85" s="7"/>
      <c r="F85" s="7"/>
      <c r="G85" s="7"/>
      <c r="H85" s="7"/>
      <c r="I85" s="7"/>
      <c r="J85" s="11"/>
      <c r="K85" s="7"/>
      <c r="L85" s="11"/>
      <c r="M85" s="7"/>
      <c r="N85" s="7"/>
      <c r="O85" s="7"/>
      <c r="P85" s="7"/>
      <c r="Q85" s="23"/>
    </row>
    <row r="86" spans="1:17" ht="18.75" hidden="1" customHeight="1" x14ac:dyDescent="0.5">
      <c r="A86" s="25"/>
      <c r="B86" s="17"/>
      <c r="C86" s="16" t="s">
        <v>44</v>
      </c>
      <c r="D86" s="51"/>
      <c r="E86" s="16"/>
      <c r="F86" s="16"/>
      <c r="G86" s="16"/>
      <c r="H86" s="16"/>
      <c r="I86" s="16"/>
      <c r="J86" s="15" t="s">
        <v>45</v>
      </c>
      <c r="K86" s="16"/>
      <c r="L86" s="15" t="s">
        <v>46</v>
      </c>
      <c r="M86" s="16"/>
      <c r="N86" s="16"/>
      <c r="O86" s="16"/>
      <c r="P86" s="16"/>
      <c r="Q86" s="18"/>
    </row>
    <row r="87" spans="1:17" ht="18.75" customHeight="1" thickTop="1" x14ac:dyDescent="0.5">
      <c r="A87" s="43"/>
      <c r="B87" s="4" t="s">
        <v>47</v>
      </c>
      <c r="C87" s="5"/>
      <c r="D87" s="44">
        <f>SUM(D88:D96)</f>
        <v>189000</v>
      </c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</row>
    <row r="88" spans="1:17" ht="18.75" customHeight="1" x14ac:dyDescent="0.5">
      <c r="A88" s="24">
        <v>14</v>
      </c>
      <c r="B88" s="6" t="s">
        <v>48</v>
      </c>
      <c r="C88" s="7" t="s">
        <v>49</v>
      </c>
      <c r="D88" s="33">
        <v>14500</v>
      </c>
      <c r="E88" s="7"/>
      <c r="F88" s="34"/>
      <c r="G88" s="7"/>
      <c r="H88" s="7"/>
      <c r="I88" s="7"/>
      <c r="J88" s="7">
        <v>7250</v>
      </c>
      <c r="K88" s="7"/>
      <c r="L88" s="7"/>
      <c r="M88" s="7">
        <v>7250</v>
      </c>
      <c r="N88" s="7">
        <v>0</v>
      </c>
      <c r="O88" s="7" t="s">
        <v>50</v>
      </c>
      <c r="P88" s="7" t="s">
        <v>300</v>
      </c>
      <c r="Q88" s="23"/>
    </row>
    <row r="89" spans="1:17" ht="18.75" customHeight="1" x14ac:dyDescent="0.5">
      <c r="A89" s="24"/>
      <c r="B89" s="6"/>
      <c r="C89" s="7" t="s">
        <v>54</v>
      </c>
      <c r="D89" s="33">
        <f>SUM(E89:J89)</f>
        <v>0</v>
      </c>
      <c r="E89" s="7"/>
      <c r="F89" s="7"/>
      <c r="G89" s="7"/>
      <c r="H89" s="7"/>
      <c r="I89" s="7"/>
      <c r="J89" s="7">
        <v>0</v>
      </c>
      <c r="K89" s="7"/>
      <c r="L89" s="7"/>
      <c r="M89" s="7"/>
      <c r="N89" s="7"/>
      <c r="O89" s="7" t="s">
        <v>52</v>
      </c>
      <c r="P89" s="7" t="s">
        <v>301</v>
      </c>
      <c r="Q89" s="14" t="s">
        <v>51</v>
      </c>
    </row>
    <row r="90" spans="1:17" ht="18.75" customHeight="1" x14ac:dyDescent="0.5">
      <c r="A90" s="24"/>
      <c r="B90" s="6"/>
      <c r="C90" s="7" t="s">
        <v>123</v>
      </c>
      <c r="D90" s="33">
        <f>SUM(E90:M90)</f>
        <v>2000</v>
      </c>
      <c r="E90" s="7"/>
      <c r="F90" s="7"/>
      <c r="G90" s="7"/>
      <c r="H90" s="7"/>
      <c r="I90" s="7"/>
      <c r="J90" s="7"/>
      <c r="K90" s="7"/>
      <c r="L90" s="7">
        <v>2000</v>
      </c>
      <c r="M90" s="7"/>
      <c r="N90" s="7"/>
      <c r="O90" s="7"/>
      <c r="P90" s="7"/>
      <c r="Q90" s="14"/>
    </row>
    <row r="91" spans="1:17" ht="18.75" customHeight="1" x14ac:dyDescent="0.5">
      <c r="A91" s="24"/>
      <c r="B91" s="6"/>
      <c r="C91" s="11" t="s">
        <v>113</v>
      </c>
      <c r="D91" s="33">
        <f>D88-D89-D90</f>
        <v>12500</v>
      </c>
      <c r="E91" s="7"/>
      <c r="F91" s="7"/>
      <c r="G91" s="7"/>
      <c r="H91" s="7"/>
      <c r="I91" s="7"/>
      <c r="J91" s="7" t="s">
        <v>302</v>
      </c>
      <c r="K91" s="7"/>
      <c r="L91" s="7"/>
      <c r="M91" s="7" t="s">
        <v>303</v>
      </c>
      <c r="N91" s="7"/>
      <c r="O91" s="7"/>
      <c r="P91" s="7"/>
      <c r="Q91" s="14"/>
    </row>
    <row r="92" spans="1:17" ht="18.75" customHeight="1" thickBot="1" x14ac:dyDescent="0.55000000000000004">
      <c r="A92" s="25"/>
      <c r="B92" s="17"/>
      <c r="C92" s="16" t="s">
        <v>44</v>
      </c>
      <c r="D92" s="51"/>
      <c r="E92" s="16"/>
      <c r="F92" s="16"/>
      <c r="G92" s="16"/>
      <c r="H92" s="16"/>
      <c r="I92" s="16"/>
      <c r="J92" s="16" t="s">
        <v>304</v>
      </c>
      <c r="K92" s="16"/>
      <c r="L92" s="16"/>
      <c r="M92" s="16" t="s">
        <v>305</v>
      </c>
      <c r="N92" s="16"/>
      <c r="O92" s="16"/>
      <c r="P92" s="16"/>
      <c r="Q92" s="18"/>
    </row>
    <row r="93" spans="1:17" ht="18.75" hidden="1" customHeight="1" x14ac:dyDescent="0.5">
      <c r="A93" s="24"/>
      <c r="B93" s="6" t="s">
        <v>306</v>
      </c>
      <c r="C93" s="7" t="s">
        <v>53</v>
      </c>
      <c r="D93" s="33">
        <v>80000</v>
      </c>
      <c r="E93" s="7"/>
      <c r="F93" s="7"/>
      <c r="G93" s="7">
        <v>40000</v>
      </c>
      <c r="H93" s="7"/>
      <c r="I93" s="7"/>
      <c r="J93" s="7">
        <v>40000</v>
      </c>
      <c r="K93" s="7"/>
      <c r="L93" s="7"/>
      <c r="M93" s="7"/>
      <c r="N93" s="7"/>
      <c r="O93" s="7"/>
      <c r="P93" s="7" t="s">
        <v>307</v>
      </c>
      <c r="Q93" s="23"/>
    </row>
    <row r="94" spans="1:17" ht="18.75" hidden="1" customHeight="1" x14ac:dyDescent="0.5">
      <c r="A94" s="24"/>
      <c r="B94" s="6"/>
      <c r="C94" s="7" t="s">
        <v>54</v>
      </c>
      <c r="D94" s="33">
        <f>SUM(E94:J94)</f>
        <v>0</v>
      </c>
      <c r="E94" s="7"/>
      <c r="F94" s="7"/>
      <c r="G94" s="7">
        <v>0</v>
      </c>
      <c r="H94" s="7"/>
      <c r="I94" s="7"/>
      <c r="J94" s="7">
        <v>0</v>
      </c>
      <c r="K94" s="7"/>
      <c r="L94" s="7"/>
      <c r="M94" s="7"/>
      <c r="N94" s="7"/>
      <c r="O94" s="7"/>
      <c r="P94" s="7"/>
      <c r="Q94" s="23"/>
    </row>
    <row r="95" spans="1:17" ht="18.75" hidden="1" customHeight="1" x14ac:dyDescent="0.5">
      <c r="A95" s="24"/>
      <c r="B95" s="6"/>
      <c r="C95" s="7" t="s">
        <v>123</v>
      </c>
      <c r="D95" s="33">
        <f>SUM(E95:M95)</f>
        <v>60000</v>
      </c>
      <c r="E95" s="7"/>
      <c r="F95" s="7"/>
      <c r="G95" s="7"/>
      <c r="H95" s="7"/>
      <c r="I95" s="7"/>
      <c r="J95" s="7"/>
      <c r="K95" s="7"/>
      <c r="L95" s="7">
        <v>60000</v>
      </c>
      <c r="M95" s="7"/>
      <c r="N95" s="7"/>
      <c r="O95" s="7"/>
      <c r="P95" s="7"/>
      <c r="Q95" s="23"/>
    </row>
    <row r="96" spans="1:17" ht="18.75" hidden="1" customHeight="1" x14ac:dyDescent="0.5">
      <c r="A96" s="24"/>
      <c r="B96" s="6"/>
      <c r="C96" s="11" t="s">
        <v>113</v>
      </c>
      <c r="D96" s="33">
        <f>D93-D94-D95</f>
        <v>20000</v>
      </c>
      <c r="E96" s="7"/>
      <c r="F96" s="7"/>
      <c r="G96" s="46" t="s">
        <v>308</v>
      </c>
      <c r="H96" s="7"/>
      <c r="I96" s="7"/>
      <c r="J96" s="46" t="s">
        <v>308</v>
      </c>
      <c r="K96" s="7"/>
      <c r="L96" s="7"/>
      <c r="M96" s="7"/>
      <c r="N96" s="7"/>
      <c r="O96" s="7"/>
      <c r="P96" s="7"/>
      <c r="Q96" s="23"/>
    </row>
    <row r="97" spans="1:17" ht="18.75" hidden="1" customHeight="1" x14ac:dyDescent="0.5">
      <c r="A97" s="25"/>
      <c r="B97" s="17"/>
      <c r="C97" s="16" t="s">
        <v>44</v>
      </c>
      <c r="D97" s="51"/>
      <c r="E97" s="35" t="s">
        <v>309</v>
      </c>
      <c r="F97" s="47"/>
      <c r="G97" s="47"/>
      <c r="H97" s="16"/>
      <c r="I97" s="16"/>
      <c r="J97" s="16"/>
      <c r="K97" s="16"/>
      <c r="L97" s="16"/>
      <c r="M97" s="16"/>
      <c r="N97" s="16"/>
      <c r="O97" s="16"/>
      <c r="P97" s="16"/>
      <c r="Q97" s="36"/>
    </row>
    <row r="98" spans="1:17" ht="18.75" customHeight="1" thickTop="1" x14ac:dyDescent="0.5">
      <c r="A98" s="43"/>
      <c r="B98" s="4" t="s">
        <v>55</v>
      </c>
      <c r="C98" s="5"/>
      <c r="D98" s="44">
        <f>SUM(D99:D112)</f>
        <v>234000</v>
      </c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</row>
    <row r="99" spans="1:17" ht="18.75" customHeight="1" x14ac:dyDescent="0.5">
      <c r="A99" s="24">
        <v>15</v>
      </c>
      <c r="B99" s="6" t="s">
        <v>48</v>
      </c>
      <c r="C99" s="7" t="s">
        <v>57</v>
      </c>
      <c r="D99" s="33">
        <v>15000</v>
      </c>
      <c r="E99" s="7"/>
      <c r="F99" s="7"/>
      <c r="G99" s="7"/>
      <c r="H99" s="7"/>
      <c r="I99" s="7"/>
      <c r="J99" s="24"/>
      <c r="K99" s="7">
        <v>7500</v>
      </c>
      <c r="L99" s="7"/>
      <c r="M99" s="24"/>
      <c r="N99" s="7">
        <v>0</v>
      </c>
      <c r="O99" s="7" t="s">
        <v>310</v>
      </c>
      <c r="P99" s="7" t="s">
        <v>311</v>
      </c>
      <c r="Q99" s="23" t="s">
        <v>312</v>
      </c>
    </row>
    <row r="100" spans="1:17" ht="18.75" customHeight="1" x14ac:dyDescent="0.5">
      <c r="A100" s="24"/>
      <c r="B100" s="6"/>
      <c r="C100" s="7" t="s">
        <v>54</v>
      </c>
      <c r="D100" s="33">
        <f>SUM(E100:J100)</f>
        <v>0</v>
      </c>
      <c r="E100" s="7"/>
      <c r="F100" s="7"/>
      <c r="G100" s="7"/>
      <c r="H100" s="7"/>
      <c r="I100" s="11"/>
      <c r="J100" s="7"/>
      <c r="K100" s="7"/>
      <c r="L100" s="7"/>
      <c r="M100" s="7"/>
      <c r="N100" s="7"/>
      <c r="O100" s="7"/>
      <c r="P100" s="7"/>
      <c r="Q100" s="23"/>
    </row>
    <row r="101" spans="1:17" ht="18.75" customHeight="1" x14ac:dyDescent="0.5">
      <c r="A101" s="24"/>
      <c r="B101" s="6"/>
      <c r="C101" s="7" t="s">
        <v>123</v>
      </c>
      <c r="D101" s="33">
        <f>SUM(E101:M101)</f>
        <v>0</v>
      </c>
      <c r="E101" s="7"/>
      <c r="F101" s="7"/>
      <c r="G101" s="7"/>
      <c r="H101" s="7"/>
      <c r="I101" s="11"/>
      <c r="J101" s="7"/>
      <c r="K101" s="7"/>
      <c r="L101" s="7"/>
      <c r="M101" s="7"/>
      <c r="N101" s="7"/>
      <c r="O101" s="7"/>
      <c r="P101" s="7"/>
      <c r="Q101" s="23"/>
    </row>
    <row r="102" spans="1:17" ht="18.75" customHeight="1" x14ac:dyDescent="0.5">
      <c r="A102" s="24"/>
      <c r="B102" s="6"/>
      <c r="C102" s="11" t="s">
        <v>113</v>
      </c>
      <c r="D102" s="33">
        <f>D99-D100-D101</f>
        <v>15000</v>
      </c>
      <c r="E102" s="7"/>
      <c r="F102" s="7"/>
      <c r="G102" s="7"/>
      <c r="H102" s="7"/>
      <c r="I102" s="11"/>
      <c r="J102" s="7"/>
      <c r="K102" s="7" t="s">
        <v>313</v>
      </c>
      <c r="L102" s="7"/>
      <c r="M102" s="7"/>
      <c r="N102" s="7"/>
      <c r="O102" s="7"/>
      <c r="P102" s="7"/>
      <c r="Q102" s="23"/>
    </row>
    <row r="103" spans="1:17" ht="18.75" customHeight="1" thickBot="1" x14ac:dyDescent="0.55000000000000004">
      <c r="A103" s="25"/>
      <c r="B103" s="17"/>
      <c r="C103" s="16" t="s">
        <v>44</v>
      </c>
      <c r="D103" s="51"/>
      <c r="E103" s="16"/>
      <c r="F103" s="16"/>
      <c r="G103" s="16"/>
      <c r="H103" s="16"/>
      <c r="I103" s="15"/>
      <c r="J103" s="16"/>
      <c r="K103" s="16"/>
      <c r="L103" s="16"/>
      <c r="M103" s="16"/>
      <c r="N103" s="16"/>
      <c r="O103" s="16"/>
      <c r="P103" s="16"/>
      <c r="Q103" s="18"/>
    </row>
    <row r="104" spans="1:17" ht="18.75" customHeight="1" thickTop="1" x14ac:dyDescent="0.5">
      <c r="A104" s="7">
        <v>16</v>
      </c>
      <c r="B104" s="7" t="s">
        <v>314</v>
      </c>
      <c r="C104" s="7" t="s">
        <v>57</v>
      </c>
      <c r="D104" s="7">
        <v>12000</v>
      </c>
      <c r="E104" s="7"/>
      <c r="F104" s="7">
        <v>4000</v>
      </c>
      <c r="G104" s="7"/>
      <c r="H104" s="7"/>
      <c r="I104" s="7">
        <v>4000</v>
      </c>
      <c r="J104" s="7"/>
      <c r="K104" s="7"/>
      <c r="L104" s="7"/>
      <c r="M104" s="7">
        <v>4000</v>
      </c>
      <c r="N104" s="7">
        <v>0</v>
      </c>
      <c r="O104" s="7" t="s">
        <v>315</v>
      </c>
      <c r="P104" s="7"/>
      <c r="Q104" s="23"/>
    </row>
    <row r="105" spans="1:17" ht="18.75" customHeight="1" x14ac:dyDescent="0.5">
      <c r="A105" s="7"/>
      <c r="B105" s="7"/>
      <c r="C105" s="7" t="s">
        <v>54</v>
      </c>
      <c r="D105" s="33">
        <f>SUM(E105:J105)</f>
        <v>0</v>
      </c>
      <c r="E105" s="7"/>
      <c r="F105" s="7">
        <v>0</v>
      </c>
      <c r="G105" s="7"/>
      <c r="H105" s="7"/>
      <c r="I105" s="7">
        <v>0</v>
      </c>
      <c r="J105" s="7"/>
      <c r="K105" s="7"/>
      <c r="L105" s="7"/>
      <c r="M105" s="7"/>
      <c r="N105" s="7"/>
      <c r="O105" s="24" t="s">
        <v>316</v>
      </c>
      <c r="P105" s="7"/>
      <c r="Q105" s="23"/>
    </row>
    <row r="106" spans="1:17" ht="18.75" customHeight="1" x14ac:dyDescent="0.5">
      <c r="A106" s="7"/>
      <c r="B106" s="7"/>
      <c r="C106" s="7" t="s">
        <v>123</v>
      </c>
      <c r="D106" s="33">
        <f>SUM(E106:M106)</f>
        <v>0</v>
      </c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23"/>
    </row>
    <row r="107" spans="1:17" ht="18.75" customHeight="1" x14ac:dyDescent="0.5">
      <c r="A107" s="24"/>
      <c r="B107" s="24"/>
      <c r="C107" s="11" t="s">
        <v>113</v>
      </c>
      <c r="D107" s="33">
        <f>D104-D105-D106</f>
        <v>12000</v>
      </c>
      <c r="E107" s="24"/>
      <c r="F107" s="24" t="s">
        <v>317</v>
      </c>
      <c r="G107" s="24"/>
      <c r="H107" s="24"/>
      <c r="I107" s="24" t="s">
        <v>318</v>
      </c>
      <c r="J107" s="24"/>
      <c r="K107" s="24"/>
      <c r="L107" s="24"/>
      <c r="M107" s="24" t="s">
        <v>319</v>
      </c>
      <c r="N107" s="24"/>
      <c r="O107" s="24"/>
      <c r="P107" s="24"/>
      <c r="Q107" s="28"/>
    </row>
    <row r="108" spans="1:17" ht="18.75" customHeight="1" thickBot="1" x14ac:dyDescent="0.55000000000000004">
      <c r="A108" s="25"/>
      <c r="B108" s="25"/>
      <c r="C108" s="16" t="s">
        <v>44</v>
      </c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55"/>
    </row>
    <row r="109" spans="1:17" ht="18.75" hidden="1" customHeight="1" x14ac:dyDescent="0.5">
      <c r="A109" s="24"/>
      <c r="B109" s="7" t="s">
        <v>56</v>
      </c>
      <c r="C109" s="7" t="s">
        <v>57</v>
      </c>
      <c r="D109" s="33">
        <v>90000</v>
      </c>
      <c r="E109" s="7"/>
      <c r="F109" s="7"/>
      <c r="G109" s="7"/>
      <c r="H109" s="7"/>
      <c r="I109" s="7"/>
      <c r="J109" s="7">
        <v>60000</v>
      </c>
      <c r="K109" s="7"/>
      <c r="L109" s="7"/>
      <c r="M109" s="7"/>
      <c r="N109" s="7"/>
      <c r="O109" s="24"/>
      <c r="P109" s="24"/>
      <c r="Q109" s="28"/>
    </row>
    <row r="110" spans="1:17" ht="18.75" hidden="1" customHeight="1" x14ac:dyDescent="0.5">
      <c r="A110" s="24"/>
      <c r="B110" s="7"/>
      <c r="C110" s="7" t="s">
        <v>54</v>
      </c>
      <c r="D110" s="33">
        <f>SUM(E110:J110)</f>
        <v>0</v>
      </c>
      <c r="E110" s="7"/>
      <c r="F110" s="7"/>
      <c r="G110" s="7"/>
      <c r="H110" s="7"/>
      <c r="I110" s="7"/>
      <c r="J110" s="7">
        <v>0</v>
      </c>
      <c r="K110" s="7"/>
      <c r="L110" s="7"/>
      <c r="M110" s="7"/>
      <c r="N110" s="7"/>
      <c r="O110" s="7"/>
      <c r="P110" s="7"/>
      <c r="Q110" s="23"/>
    </row>
    <row r="111" spans="1:17" ht="18.75" hidden="1" customHeight="1" x14ac:dyDescent="0.5">
      <c r="A111" s="24"/>
      <c r="B111" s="7"/>
      <c r="C111" s="7" t="s">
        <v>123</v>
      </c>
      <c r="D111" s="33">
        <f>SUM(E111:M111)</f>
        <v>0</v>
      </c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23"/>
    </row>
    <row r="112" spans="1:17" ht="18.75" hidden="1" customHeight="1" x14ac:dyDescent="0.5">
      <c r="A112" s="24"/>
      <c r="B112" s="7"/>
      <c r="C112" s="11" t="s">
        <v>113</v>
      </c>
      <c r="D112" s="33">
        <f>D109-D110-D111</f>
        <v>90000</v>
      </c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23"/>
    </row>
    <row r="113" spans="1:17" ht="18.75" hidden="1" customHeight="1" x14ac:dyDescent="0.5">
      <c r="A113" s="25"/>
      <c r="B113" s="16"/>
      <c r="C113" s="16" t="s">
        <v>44</v>
      </c>
      <c r="D113" s="51"/>
      <c r="E113" s="16" t="s">
        <v>320</v>
      </c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8"/>
    </row>
    <row r="114" spans="1:17" ht="18.75" customHeight="1" thickTop="1" x14ac:dyDescent="0.5">
      <c r="A114" s="43"/>
      <c r="B114" s="4" t="s">
        <v>58</v>
      </c>
      <c r="C114" s="5"/>
      <c r="D114" s="44">
        <f>SUM(D115:D123)</f>
        <v>342000</v>
      </c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</row>
    <row r="115" spans="1:17" ht="18.75" customHeight="1" x14ac:dyDescent="0.5">
      <c r="A115" s="24">
        <v>17</v>
      </c>
      <c r="B115" s="6" t="s">
        <v>59</v>
      </c>
      <c r="C115" s="7" t="s">
        <v>60</v>
      </c>
      <c r="D115" s="33">
        <v>71000</v>
      </c>
      <c r="E115" s="7"/>
      <c r="F115" s="7"/>
      <c r="G115" s="7"/>
      <c r="H115" s="7">
        <v>2100</v>
      </c>
      <c r="I115" s="7">
        <v>2000</v>
      </c>
      <c r="J115" s="7">
        <v>15000</v>
      </c>
      <c r="K115" s="7">
        <v>0</v>
      </c>
      <c r="L115" s="7">
        <v>26100</v>
      </c>
      <c r="M115" s="7">
        <v>4300</v>
      </c>
      <c r="N115" s="7">
        <v>14100</v>
      </c>
      <c r="O115" s="7" t="s">
        <v>61</v>
      </c>
      <c r="P115" s="7" t="s">
        <v>321</v>
      </c>
      <c r="Q115" s="23"/>
    </row>
    <row r="116" spans="1:17" ht="18.75" customHeight="1" x14ac:dyDescent="0.5">
      <c r="A116" s="24"/>
      <c r="B116" s="6"/>
      <c r="C116" s="7" t="s">
        <v>54</v>
      </c>
      <c r="D116" s="33">
        <v>12400</v>
      </c>
      <c r="E116" s="7"/>
      <c r="F116" s="7"/>
      <c r="G116" s="7"/>
      <c r="H116" s="7">
        <v>0</v>
      </c>
      <c r="I116" s="7">
        <v>0</v>
      </c>
      <c r="J116" s="7">
        <v>0</v>
      </c>
      <c r="K116" s="7"/>
      <c r="L116" s="7"/>
      <c r="M116" s="7"/>
      <c r="N116" s="7"/>
      <c r="O116" s="7" t="s">
        <v>322</v>
      </c>
      <c r="P116" s="7"/>
      <c r="Q116" s="23" t="s">
        <v>323</v>
      </c>
    </row>
    <row r="117" spans="1:17" ht="18.75" customHeight="1" x14ac:dyDescent="0.5">
      <c r="A117" s="24"/>
      <c r="B117" s="6"/>
      <c r="C117" s="7" t="s">
        <v>123</v>
      </c>
      <c r="D117" s="33">
        <f>SUM(E117:M117)</f>
        <v>38600</v>
      </c>
      <c r="E117" s="7"/>
      <c r="F117" s="7"/>
      <c r="G117" s="7"/>
      <c r="H117" s="7"/>
      <c r="I117" s="7"/>
      <c r="J117" s="7"/>
      <c r="K117" s="7"/>
      <c r="L117" s="7">
        <v>28600</v>
      </c>
      <c r="M117" s="7">
        <v>10000</v>
      </c>
      <c r="N117" s="7"/>
      <c r="O117" s="7"/>
      <c r="P117" s="7"/>
      <c r="Q117" s="23"/>
    </row>
    <row r="118" spans="1:17" ht="18.75" customHeight="1" x14ac:dyDescent="0.5">
      <c r="A118" s="24"/>
      <c r="B118" s="6"/>
      <c r="C118" s="11" t="s">
        <v>113</v>
      </c>
      <c r="D118" s="33">
        <f>D115-D116-D117</f>
        <v>20000</v>
      </c>
      <c r="E118" s="7"/>
      <c r="F118" s="7"/>
      <c r="G118" s="7"/>
      <c r="H118" s="7" t="s">
        <v>324</v>
      </c>
      <c r="I118" s="7" t="s">
        <v>325</v>
      </c>
      <c r="J118" s="7" t="s">
        <v>326</v>
      </c>
      <c r="K118" s="7" t="s">
        <v>327</v>
      </c>
      <c r="L118" s="7" t="s">
        <v>328</v>
      </c>
      <c r="M118" s="7" t="s">
        <v>62</v>
      </c>
      <c r="N118" s="7"/>
      <c r="O118" s="7"/>
      <c r="P118" s="7"/>
      <c r="Q118" s="23"/>
    </row>
    <row r="119" spans="1:17" ht="18.75" customHeight="1" thickBot="1" x14ac:dyDescent="0.55000000000000004">
      <c r="A119" s="25"/>
      <c r="B119" s="17"/>
      <c r="C119" s="16" t="s">
        <v>44</v>
      </c>
      <c r="D119" s="51"/>
      <c r="E119" s="16"/>
      <c r="F119" s="16"/>
      <c r="G119" s="16"/>
      <c r="H119" s="16" t="s">
        <v>329</v>
      </c>
      <c r="I119" s="16" t="s">
        <v>329</v>
      </c>
      <c r="J119" s="16" t="s">
        <v>330</v>
      </c>
      <c r="K119" s="16" t="s">
        <v>331</v>
      </c>
      <c r="L119" s="16"/>
      <c r="M119" s="16"/>
      <c r="N119" s="16"/>
      <c r="O119" s="16"/>
      <c r="P119" s="16"/>
      <c r="Q119" s="18"/>
    </row>
    <row r="120" spans="1:17" ht="18.75" hidden="1" customHeight="1" x14ac:dyDescent="0.5">
      <c r="A120" s="24"/>
      <c r="B120" s="7" t="s">
        <v>63</v>
      </c>
      <c r="C120" s="7" t="s">
        <v>60</v>
      </c>
      <c r="D120" s="33">
        <v>100000</v>
      </c>
      <c r="E120" s="7"/>
      <c r="F120" s="11"/>
      <c r="G120" s="11"/>
      <c r="H120" s="11"/>
      <c r="I120" s="11">
        <v>60000</v>
      </c>
      <c r="J120" s="7"/>
      <c r="K120" s="11"/>
      <c r="L120" s="7">
        <v>40000</v>
      </c>
      <c r="M120" s="11"/>
      <c r="N120" s="11"/>
      <c r="O120" s="7"/>
      <c r="P120" s="7"/>
      <c r="Q120" s="23"/>
    </row>
    <row r="121" spans="1:17" ht="18.75" hidden="1" customHeight="1" x14ac:dyDescent="0.5">
      <c r="A121" s="24"/>
      <c r="B121" s="7"/>
      <c r="C121" s="7" t="s">
        <v>54</v>
      </c>
      <c r="D121" s="33">
        <f>SUM(E121:J121)</f>
        <v>0</v>
      </c>
      <c r="E121" s="7"/>
      <c r="F121" s="7"/>
      <c r="G121" s="24"/>
      <c r="H121" s="11"/>
      <c r="I121" s="7">
        <v>0</v>
      </c>
      <c r="J121" s="7"/>
      <c r="K121" s="11"/>
      <c r="L121" s="7"/>
      <c r="M121" s="7"/>
      <c r="N121" s="7"/>
      <c r="O121" s="7"/>
      <c r="P121" s="7"/>
      <c r="Q121" s="23"/>
    </row>
    <row r="122" spans="1:17" ht="18.75" hidden="1" customHeight="1" x14ac:dyDescent="0.5">
      <c r="A122" s="24"/>
      <c r="B122" s="7"/>
      <c r="C122" s="7" t="s">
        <v>123</v>
      </c>
      <c r="D122" s="33">
        <f>SUM(E122:M122)</f>
        <v>100000</v>
      </c>
      <c r="E122" s="7"/>
      <c r="F122" s="7"/>
      <c r="G122" s="24"/>
      <c r="H122" s="11"/>
      <c r="I122" s="7"/>
      <c r="J122" s="7">
        <v>60000</v>
      </c>
      <c r="K122" s="11"/>
      <c r="L122" s="7">
        <v>40000</v>
      </c>
      <c r="M122" s="7"/>
      <c r="N122" s="7"/>
      <c r="O122" s="7"/>
      <c r="P122" s="7"/>
      <c r="Q122" s="23"/>
    </row>
    <row r="123" spans="1:17" ht="18.75" hidden="1" customHeight="1" x14ac:dyDescent="0.5">
      <c r="A123" s="24"/>
      <c r="B123" s="7"/>
      <c r="C123" s="11" t="s">
        <v>113</v>
      </c>
      <c r="D123" s="33">
        <f>D120-D121-D122</f>
        <v>0</v>
      </c>
      <c r="E123" s="7"/>
      <c r="F123" s="7"/>
      <c r="G123" s="24"/>
      <c r="H123" s="11"/>
      <c r="I123" s="7" t="s">
        <v>332</v>
      </c>
      <c r="J123" s="7"/>
      <c r="K123" s="11"/>
      <c r="L123" s="7" t="s">
        <v>333</v>
      </c>
      <c r="M123" s="7"/>
      <c r="N123" s="7"/>
      <c r="O123" s="7"/>
      <c r="P123" s="7"/>
      <c r="Q123" s="23"/>
    </row>
    <row r="124" spans="1:17" ht="18.75" hidden="1" customHeight="1" x14ac:dyDescent="0.5">
      <c r="A124" s="25"/>
      <c r="B124" s="16"/>
      <c r="C124" s="16" t="s">
        <v>44</v>
      </c>
      <c r="D124" s="51"/>
      <c r="E124" s="16"/>
      <c r="F124" s="16"/>
      <c r="G124" s="25"/>
      <c r="H124" s="15"/>
      <c r="I124" s="16" t="s">
        <v>334</v>
      </c>
      <c r="J124" s="16"/>
      <c r="K124" s="16"/>
      <c r="L124" s="16"/>
      <c r="M124" s="16"/>
      <c r="N124" s="16"/>
      <c r="O124" s="16"/>
      <c r="P124" s="16"/>
      <c r="Q124" s="18"/>
    </row>
    <row r="125" spans="1:17" ht="18.75" customHeight="1" thickTop="1" x14ac:dyDescent="0.5">
      <c r="A125" s="43"/>
      <c r="B125" s="5" t="s">
        <v>64</v>
      </c>
      <c r="C125" s="5"/>
      <c r="D125" s="5">
        <f>SUM(D126:D195)</f>
        <v>2449906.16</v>
      </c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</row>
    <row r="126" spans="1:17" ht="18.75" customHeight="1" x14ac:dyDescent="0.5">
      <c r="A126" s="24">
        <v>18</v>
      </c>
      <c r="B126" s="6" t="s">
        <v>65</v>
      </c>
      <c r="C126" s="7" t="s">
        <v>164</v>
      </c>
      <c r="D126" s="33">
        <v>23500</v>
      </c>
      <c r="E126" s="7"/>
      <c r="F126" s="7">
        <f>3000+9000</f>
        <v>12000</v>
      </c>
      <c r="G126" s="7"/>
      <c r="H126" s="7"/>
      <c r="I126" s="7">
        <f>600+2400+960+3600+3940</f>
        <v>11500</v>
      </c>
      <c r="J126" s="7"/>
      <c r="K126" s="7"/>
      <c r="L126" s="7"/>
      <c r="M126" s="7"/>
      <c r="N126" s="7">
        <v>23500</v>
      </c>
      <c r="O126" s="37" t="s">
        <v>66</v>
      </c>
      <c r="P126" s="7"/>
      <c r="Q126" s="23"/>
    </row>
    <row r="127" spans="1:17" ht="18.75" customHeight="1" x14ac:dyDescent="0.5">
      <c r="A127" s="24"/>
      <c r="B127" s="6"/>
      <c r="C127" s="7" t="s">
        <v>54</v>
      </c>
      <c r="D127" s="33">
        <f>SUM(E127:J127)</f>
        <v>11806.16</v>
      </c>
      <c r="E127" s="7"/>
      <c r="F127" s="7"/>
      <c r="G127" s="7"/>
      <c r="H127" s="7"/>
      <c r="I127" s="7"/>
      <c r="J127" s="7">
        <v>11806.16</v>
      </c>
      <c r="K127" s="7"/>
      <c r="L127" s="7"/>
      <c r="M127" s="7"/>
      <c r="N127" s="7"/>
      <c r="O127" s="12" t="s">
        <v>67</v>
      </c>
      <c r="P127" s="7"/>
      <c r="Q127" s="23"/>
    </row>
    <row r="128" spans="1:17" ht="18.75" customHeight="1" x14ac:dyDescent="0.5">
      <c r="A128" s="24"/>
      <c r="B128" s="6"/>
      <c r="C128" s="7" t="s">
        <v>79</v>
      </c>
      <c r="D128" s="33"/>
      <c r="E128" s="7"/>
      <c r="F128" s="7" t="s">
        <v>335</v>
      </c>
      <c r="G128" s="7"/>
      <c r="H128" s="7"/>
      <c r="I128" s="7" t="s">
        <v>336</v>
      </c>
      <c r="J128" s="7"/>
      <c r="K128" s="7"/>
      <c r="L128" s="7"/>
      <c r="M128" s="7"/>
      <c r="N128" s="7"/>
      <c r="O128" s="12"/>
      <c r="P128" s="7"/>
      <c r="Q128" s="23"/>
    </row>
    <row r="129" spans="1:17" ht="18.75" customHeight="1" thickBot="1" x14ac:dyDescent="0.55000000000000004">
      <c r="A129" s="25"/>
      <c r="B129" s="17"/>
      <c r="C129" s="16" t="s">
        <v>44</v>
      </c>
      <c r="D129" s="51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29"/>
      <c r="P129" s="16"/>
      <c r="Q129" s="18"/>
    </row>
    <row r="130" spans="1:17" ht="18.75" customHeight="1" thickTop="1" x14ac:dyDescent="0.5">
      <c r="A130" s="24">
        <v>19</v>
      </c>
      <c r="B130" s="6" t="s">
        <v>48</v>
      </c>
      <c r="C130" s="7" t="s">
        <v>43</v>
      </c>
      <c r="D130" s="33">
        <v>96000</v>
      </c>
      <c r="E130" s="7">
        <v>1000</v>
      </c>
      <c r="F130" s="7">
        <f>5000+2000</f>
        <v>7000</v>
      </c>
      <c r="G130" s="7">
        <f>12000+5000</f>
        <v>17000</v>
      </c>
      <c r="H130" s="7">
        <f>8000+1000</f>
        <v>9000</v>
      </c>
      <c r="I130" s="7"/>
      <c r="J130" s="7">
        <v>1000</v>
      </c>
      <c r="K130" s="24"/>
      <c r="L130" s="7">
        <f>41100+2000</f>
        <v>43100</v>
      </c>
      <c r="M130" s="7"/>
      <c r="N130" s="7">
        <v>20375</v>
      </c>
      <c r="O130" s="6" t="s">
        <v>337</v>
      </c>
      <c r="P130" s="7"/>
      <c r="Q130" s="23"/>
    </row>
    <row r="131" spans="1:17" ht="18.75" customHeight="1" x14ac:dyDescent="0.5">
      <c r="A131" s="24"/>
      <c r="B131" s="6"/>
      <c r="C131" s="7" t="s">
        <v>54</v>
      </c>
      <c r="D131" s="33">
        <f>SUM(E131:J131)</f>
        <v>20375</v>
      </c>
      <c r="E131" s="7">
        <v>0</v>
      </c>
      <c r="F131" s="7">
        <v>375</v>
      </c>
      <c r="G131" s="7">
        <v>0</v>
      </c>
      <c r="H131" s="7">
        <v>0</v>
      </c>
      <c r="I131" s="7">
        <v>8000</v>
      </c>
      <c r="J131" s="7">
        <v>12000</v>
      </c>
      <c r="K131" s="24"/>
      <c r="L131" s="7"/>
      <c r="M131" s="7"/>
      <c r="N131" s="7"/>
      <c r="O131" s="6" t="s">
        <v>338</v>
      </c>
      <c r="P131" s="7"/>
      <c r="Q131" s="23"/>
    </row>
    <row r="132" spans="1:17" ht="18.75" customHeight="1" x14ac:dyDescent="0.5">
      <c r="A132" s="24"/>
      <c r="B132" s="6"/>
      <c r="C132" s="7" t="s">
        <v>123</v>
      </c>
      <c r="D132" s="33">
        <f>SUM(E132:M132)</f>
        <v>0</v>
      </c>
      <c r="E132" s="7"/>
      <c r="F132" s="7"/>
      <c r="G132" s="7"/>
      <c r="H132" s="7"/>
      <c r="I132" s="7"/>
      <c r="J132" s="7"/>
      <c r="K132" s="24"/>
      <c r="L132" s="7"/>
      <c r="M132" s="7"/>
      <c r="N132" s="7"/>
      <c r="O132" s="6" t="s">
        <v>339</v>
      </c>
      <c r="P132" s="7"/>
      <c r="Q132" s="23"/>
    </row>
    <row r="133" spans="1:17" ht="18.75" customHeight="1" x14ac:dyDescent="0.5">
      <c r="A133" s="24"/>
      <c r="B133" s="6"/>
      <c r="C133" s="11" t="s">
        <v>113</v>
      </c>
      <c r="D133" s="33">
        <f>D130-D131-D132</f>
        <v>75625</v>
      </c>
      <c r="E133" s="7" t="s">
        <v>340</v>
      </c>
      <c r="F133" s="7" t="s">
        <v>341</v>
      </c>
      <c r="G133" s="7" t="s">
        <v>342</v>
      </c>
      <c r="H133" s="7" t="s">
        <v>343</v>
      </c>
      <c r="I133" s="7"/>
      <c r="J133" s="7" t="s">
        <v>344</v>
      </c>
      <c r="K133" s="24"/>
      <c r="L133" s="7" t="s">
        <v>345</v>
      </c>
      <c r="M133" s="7"/>
      <c r="N133" s="7"/>
      <c r="O133" s="6" t="s">
        <v>346</v>
      </c>
      <c r="P133" s="7"/>
      <c r="Q133" s="23"/>
    </row>
    <row r="134" spans="1:17" ht="18.75" customHeight="1" x14ac:dyDescent="0.5">
      <c r="A134" s="24"/>
      <c r="B134" s="6"/>
      <c r="C134" s="7" t="s">
        <v>44</v>
      </c>
      <c r="D134" s="33"/>
      <c r="E134" s="7"/>
      <c r="F134" s="7" t="s">
        <v>340</v>
      </c>
      <c r="G134" s="46"/>
      <c r="H134" s="8" t="s">
        <v>347</v>
      </c>
      <c r="I134" s="45"/>
      <c r="J134" s="7" t="s">
        <v>348</v>
      </c>
      <c r="K134" s="7"/>
      <c r="L134" s="7"/>
      <c r="M134" s="7"/>
      <c r="N134" s="7"/>
      <c r="O134" s="6" t="s">
        <v>349</v>
      </c>
      <c r="P134" s="7"/>
      <c r="Q134" s="23"/>
    </row>
    <row r="135" spans="1:17" ht="18.75" customHeight="1" x14ac:dyDescent="0.5">
      <c r="A135" s="24"/>
      <c r="B135" s="6"/>
      <c r="C135" s="7"/>
      <c r="D135" s="33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6"/>
      <c r="P135" s="7"/>
      <c r="Q135" s="23"/>
    </row>
    <row r="136" spans="1:17" ht="18.75" customHeight="1" thickBot="1" x14ac:dyDescent="0.55000000000000004">
      <c r="A136" s="25"/>
      <c r="B136" s="17"/>
      <c r="C136" s="16"/>
      <c r="D136" s="51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7"/>
      <c r="P136" s="16"/>
      <c r="Q136" s="18"/>
    </row>
    <row r="137" spans="1:17" ht="18.75" customHeight="1" thickTop="1" x14ac:dyDescent="0.5">
      <c r="A137" s="24">
        <v>20</v>
      </c>
      <c r="B137" s="6" t="s">
        <v>350</v>
      </c>
      <c r="C137" s="7" t="s">
        <v>43</v>
      </c>
      <c r="D137" s="33">
        <v>47000</v>
      </c>
      <c r="E137" s="7"/>
      <c r="F137" s="7"/>
      <c r="G137" s="7"/>
      <c r="H137" s="7"/>
      <c r="I137" s="7"/>
      <c r="J137" s="7"/>
      <c r="K137" s="7"/>
      <c r="L137" s="7"/>
      <c r="M137" s="7">
        <v>47000</v>
      </c>
      <c r="N137" s="7">
        <v>0</v>
      </c>
      <c r="O137" s="7" t="s">
        <v>68</v>
      </c>
      <c r="P137" s="7" t="s">
        <v>351</v>
      </c>
      <c r="Q137" s="23"/>
    </row>
    <row r="138" spans="1:17" ht="18.75" customHeight="1" x14ac:dyDescent="0.5">
      <c r="A138" s="24"/>
      <c r="B138" s="6"/>
      <c r="C138" s="7" t="s">
        <v>54</v>
      </c>
      <c r="D138" s="33">
        <f>SUM(E138:J138)</f>
        <v>0</v>
      </c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 t="s">
        <v>352</v>
      </c>
      <c r="P138" s="7"/>
      <c r="Q138" s="23"/>
    </row>
    <row r="139" spans="1:17" ht="18.75" customHeight="1" x14ac:dyDescent="0.5">
      <c r="A139" s="24"/>
      <c r="B139" s="6"/>
      <c r="C139" s="7" t="s">
        <v>123</v>
      </c>
      <c r="D139" s="33">
        <f>SUM(E139:M139)</f>
        <v>0</v>
      </c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23"/>
    </row>
    <row r="140" spans="1:17" ht="18.75" customHeight="1" x14ac:dyDescent="0.5">
      <c r="A140" s="24"/>
      <c r="B140" s="6"/>
      <c r="C140" s="11" t="s">
        <v>113</v>
      </c>
      <c r="D140" s="33">
        <f>D137-D138-D139</f>
        <v>47000</v>
      </c>
      <c r="E140" s="7"/>
      <c r="F140" s="7"/>
      <c r="G140" s="7"/>
      <c r="H140" s="7"/>
      <c r="I140" s="7"/>
      <c r="J140" s="7"/>
      <c r="K140" s="7"/>
      <c r="L140" s="7"/>
      <c r="M140" s="7" t="s">
        <v>353</v>
      </c>
      <c r="N140" s="7"/>
      <c r="Q140" s="23"/>
    </row>
    <row r="141" spans="1:17" ht="18.75" customHeight="1" thickBot="1" x14ac:dyDescent="0.55000000000000004">
      <c r="A141" s="25"/>
      <c r="B141" s="17"/>
      <c r="C141" s="16" t="s">
        <v>44</v>
      </c>
      <c r="D141" s="51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8"/>
    </row>
    <row r="142" spans="1:17" ht="18.75" customHeight="1" thickTop="1" x14ac:dyDescent="0.5">
      <c r="A142" s="24">
        <v>21</v>
      </c>
      <c r="B142" s="6" t="s">
        <v>354</v>
      </c>
      <c r="C142" s="7" t="s">
        <v>164</v>
      </c>
      <c r="D142" s="33">
        <v>47000</v>
      </c>
      <c r="E142" s="7"/>
      <c r="F142" s="7"/>
      <c r="G142" s="7"/>
      <c r="H142" s="7"/>
      <c r="I142" s="7"/>
      <c r="J142" s="7">
        <v>47000</v>
      </c>
      <c r="K142" s="7"/>
      <c r="L142" s="7"/>
      <c r="M142" s="7"/>
      <c r="N142" s="7">
        <v>44304</v>
      </c>
      <c r="O142" s="7" t="s">
        <v>355</v>
      </c>
      <c r="P142" s="7" t="s">
        <v>356</v>
      </c>
      <c r="Q142" s="23"/>
    </row>
    <row r="143" spans="1:17" ht="18.75" customHeight="1" x14ac:dyDescent="0.5">
      <c r="A143" s="24"/>
      <c r="B143" s="6"/>
      <c r="C143" s="7" t="s">
        <v>54</v>
      </c>
      <c r="D143" s="33">
        <f>SUM(E143:K143)</f>
        <v>47000</v>
      </c>
      <c r="E143" s="7"/>
      <c r="F143" s="7"/>
      <c r="G143" s="7"/>
      <c r="H143" s="7"/>
      <c r="I143" s="7"/>
      <c r="J143" s="7" t="s">
        <v>357</v>
      </c>
      <c r="K143" s="7">
        <v>47000</v>
      </c>
      <c r="L143" s="7"/>
      <c r="M143" s="7"/>
      <c r="N143" s="7"/>
      <c r="O143" s="7" t="s">
        <v>358</v>
      </c>
      <c r="P143" s="7"/>
      <c r="Q143" s="23"/>
    </row>
    <row r="144" spans="1:17" ht="18.75" customHeight="1" x14ac:dyDescent="0.5">
      <c r="A144" s="24"/>
      <c r="B144" s="6"/>
      <c r="C144" s="11" t="s">
        <v>113</v>
      </c>
      <c r="D144" s="33">
        <f>D142-D143</f>
        <v>0</v>
      </c>
      <c r="E144" s="7"/>
      <c r="F144" s="7"/>
      <c r="G144" s="7"/>
      <c r="H144" s="7"/>
      <c r="I144" s="7"/>
      <c r="J144" s="7" t="s">
        <v>359</v>
      </c>
      <c r="K144" s="7"/>
      <c r="L144" s="7"/>
      <c r="M144" s="7"/>
      <c r="N144" s="7"/>
      <c r="O144" s="7"/>
      <c r="P144" s="7"/>
      <c r="Q144" s="23"/>
    </row>
    <row r="145" spans="1:17" ht="18.75" customHeight="1" thickBot="1" x14ac:dyDescent="0.55000000000000004">
      <c r="A145" s="25"/>
      <c r="B145" s="17"/>
      <c r="C145" s="16" t="s">
        <v>44</v>
      </c>
      <c r="D145" s="51"/>
      <c r="E145" s="16"/>
      <c r="F145" s="16"/>
      <c r="G145" s="16"/>
      <c r="H145" s="16"/>
      <c r="I145" s="16"/>
      <c r="J145" s="16" t="s">
        <v>360</v>
      </c>
      <c r="K145" s="16"/>
      <c r="L145" s="16"/>
      <c r="M145" s="16"/>
      <c r="N145" s="16"/>
      <c r="O145" s="16"/>
      <c r="P145" s="16"/>
      <c r="Q145" s="18"/>
    </row>
    <row r="146" spans="1:17" ht="18.75" customHeight="1" thickTop="1" x14ac:dyDescent="0.5">
      <c r="A146" s="24">
        <v>22</v>
      </c>
      <c r="B146" s="6" t="s">
        <v>69</v>
      </c>
      <c r="C146" s="7" t="s">
        <v>70</v>
      </c>
      <c r="D146" s="33">
        <v>112000</v>
      </c>
      <c r="E146" s="7"/>
      <c r="F146" s="7"/>
      <c r="G146" s="7"/>
      <c r="H146" s="7"/>
      <c r="I146" s="7"/>
      <c r="J146" s="7"/>
      <c r="K146" s="7"/>
      <c r="L146" s="7"/>
      <c r="M146" s="7"/>
      <c r="N146" s="7">
        <v>0</v>
      </c>
      <c r="O146" s="7" t="s">
        <v>361</v>
      </c>
      <c r="P146" s="24" t="s">
        <v>362</v>
      </c>
      <c r="Q146" s="23"/>
    </row>
    <row r="147" spans="1:17" ht="18.75" customHeight="1" x14ac:dyDescent="0.5">
      <c r="A147" s="24"/>
      <c r="B147" s="6"/>
      <c r="C147" s="7" t="s">
        <v>79</v>
      </c>
      <c r="D147" s="33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 t="s">
        <v>363</v>
      </c>
      <c r="P147" s="7"/>
      <c r="Q147" s="23"/>
    </row>
    <row r="148" spans="1:17" ht="18.75" customHeight="1" thickBot="1" x14ac:dyDescent="0.55000000000000004">
      <c r="A148" s="25"/>
      <c r="B148" s="17"/>
      <c r="C148" s="16" t="s">
        <v>44</v>
      </c>
      <c r="D148" s="51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8"/>
    </row>
    <row r="149" spans="1:17" ht="18.75" customHeight="1" thickTop="1" x14ac:dyDescent="0.5">
      <c r="A149" s="24">
        <v>23</v>
      </c>
      <c r="B149" s="6" t="s">
        <v>71</v>
      </c>
      <c r="C149" s="7" t="s">
        <v>364</v>
      </c>
      <c r="D149" s="33">
        <v>70000</v>
      </c>
      <c r="E149" s="7">
        <v>2000</v>
      </c>
      <c r="F149" s="7"/>
      <c r="G149" s="7">
        <v>2000</v>
      </c>
      <c r="H149" s="7">
        <v>2000</v>
      </c>
      <c r="I149" s="7">
        <v>1800</v>
      </c>
      <c r="J149" s="7"/>
      <c r="K149" s="7">
        <v>0</v>
      </c>
      <c r="L149" s="7">
        <f>2000+52200</f>
        <v>54200</v>
      </c>
      <c r="M149" s="7">
        <v>2500</v>
      </c>
      <c r="N149" s="7">
        <v>0</v>
      </c>
      <c r="O149" s="7" t="s">
        <v>365</v>
      </c>
      <c r="P149" s="7" t="s">
        <v>366</v>
      </c>
      <c r="Q149" s="28" t="s">
        <v>72</v>
      </c>
    </row>
    <row r="150" spans="1:17" ht="18.75" customHeight="1" x14ac:dyDescent="0.5">
      <c r="A150" s="24"/>
      <c r="B150" s="6"/>
      <c r="C150" s="7" t="s">
        <v>54</v>
      </c>
      <c r="D150" s="33">
        <f>SUM(E150:J150)</f>
        <v>0</v>
      </c>
      <c r="E150" s="7">
        <v>0</v>
      </c>
      <c r="F150" s="7"/>
      <c r="G150" s="7">
        <v>0</v>
      </c>
      <c r="H150" s="7">
        <v>0</v>
      </c>
      <c r="I150" s="7">
        <v>0</v>
      </c>
      <c r="J150" s="7"/>
      <c r="K150" s="7"/>
      <c r="L150" s="7"/>
      <c r="M150" s="7"/>
      <c r="N150" s="7"/>
      <c r="O150" s="7" t="s">
        <v>367</v>
      </c>
      <c r="P150" s="7" t="s">
        <v>368</v>
      </c>
      <c r="Q150" s="28"/>
    </row>
    <row r="151" spans="1:17" ht="18.75" customHeight="1" x14ac:dyDescent="0.5">
      <c r="A151" s="24"/>
      <c r="B151" s="6"/>
      <c r="C151" s="7" t="s">
        <v>123</v>
      </c>
      <c r="D151" s="33">
        <f>SUM(E151:M151)</f>
        <v>56700</v>
      </c>
      <c r="E151" s="7"/>
      <c r="F151" s="7"/>
      <c r="G151" s="7"/>
      <c r="H151" s="7"/>
      <c r="I151" s="7"/>
      <c r="J151" s="7"/>
      <c r="K151" s="7"/>
      <c r="L151" s="7">
        <f>2000+52200</f>
        <v>54200</v>
      </c>
      <c r="M151" s="7">
        <v>2500</v>
      </c>
      <c r="N151" s="7"/>
      <c r="O151" s="7" t="s">
        <v>369</v>
      </c>
      <c r="P151" s="7" t="s">
        <v>370</v>
      </c>
      <c r="Q151" s="23"/>
    </row>
    <row r="152" spans="1:17" ht="18.75" customHeight="1" x14ac:dyDescent="0.5">
      <c r="A152" s="24"/>
      <c r="B152" s="6"/>
      <c r="C152" s="11" t="s">
        <v>113</v>
      </c>
      <c r="D152" s="33">
        <f>D149-D150-D151</f>
        <v>13300</v>
      </c>
      <c r="E152" s="7" t="s">
        <v>371</v>
      </c>
      <c r="F152" s="7"/>
      <c r="G152" s="7" t="s">
        <v>372</v>
      </c>
      <c r="H152" s="7" t="s">
        <v>373</v>
      </c>
      <c r="I152" s="7" t="s">
        <v>374</v>
      </c>
      <c r="J152" s="7"/>
      <c r="K152" s="7"/>
      <c r="L152" s="7" t="s">
        <v>375</v>
      </c>
      <c r="M152" s="7"/>
      <c r="N152" s="7"/>
      <c r="O152" s="7"/>
      <c r="P152" s="7"/>
      <c r="Q152" s="28"/>
    </row>
    <row r="153" spans="1:17" ht="18.75" customHeight="1" thickBot="1" x14ac:dyDescent="0.55000000000000004">
      <c r="A153" s="25"/>
      <c r="B153" s="17"/>
      <c r="C153" s="16" t="s">
        <v>44</v>
      </c>
      <c r="D153" s="51"/>
      <c r="E153" s="16" t="s">
        <v>376</v>
      </c>
      <c r="F153" s="16"/>
      <c r="G153" s="16" t="s">
        <v>377</v>
      </c>
      <c r="H153" s="16" t="s">
        <v>377</v>
      </c>
      <c r="I153" s="16" t="s">
        <v>378</v>
      </c>
      <c r="J153" s="16"/>
      <c r="K153" s="16"/>
      <c r="L153" s="16" t="s">
        <v>379</v>
      </c>
      <c r="M153" s="16" t="s">
        <v>380</v>
      </c>
      <c r="N153" s="16"/>
      <c r="O153" s="16"/>
      <c r="P153" s="16"/>
      <c r="Q153" s="18"/>
    </row>
    <row r="154" spans="1:17" ht="18.75" customHeight="1" thickTop="1" x14ac:dyDescent="0.5">
      <c r="A154" s="24">
        <v>27</v>
      </c>
      <c r="B154" s="6" t="s">
        <v>73</v>
      </c>
      <c r="C154" s="7" t="s">
        <v>364</v>
      </c>
      <c r="D154" s="33">
        <v>228000</v>
      </c>
      <c r="E154" s="7">
        <f>450+1200</f>
        <v>1650</v>
      </c>
      <c r="F154" s="7">
        <f>9000</f>
        <v>9000</v>
      </c>
      <c r="G154" s="7">
        <f>10700+450+1000</f>
        <v>12150</v>
      </c>
      <c r="H154" s="7">
        <f>4850+3600+1200+1200</f>
        <v>10850</v>
      </c>
      <c r="I154" s="7">
        <f>4850+450</f>
        <v>5300</v>
      </c>
      <c r="J154" s="7">
        <v>4850</v>
      </c>
      <c r="K154" s="7">
        <f>4850+88000+450</f>
        <v>93300</v>
      </c>
      <c r="L154" s="7">
        <f>4850+5000+60000</f>
        <v>69850</v>
      </c>
      <c r="M154" s="7">
        <f>4850+450+1200</f>
        <v>6500</v>
      </c>
      <c r="N154" s="7">
        <v>125429</v>
      </c>
      <c r="O154" s="12" t="s">
        <v>75</v>
      </c>
      <c r="P154" s="7" t="s">
        <v>381</v>
      </c>
      <c r="Q154" s="28" t="s">
        <v>74</v>
      </c>
    </row>
    <row r="155" spans="1:17" ht="18.75" customHeight="1" x14ac:dyDescent="0.5">
      <c r="A155" s="24"/>
      <c r="B155" s="6"/>
      <c r="C155" s="7" t="s">
        <v>54</v>
      </c>
      <c r="D155" s="33">
        <f>SUM(E155:K155)</f>
        <v>11550</v>
      </c>
      <c r="E155" s="7">
        <v>0</v>
      </c>
      <c r="F155" s="7">
        <v>0</v>
      </c>
      <c r="G155" s="7">
        <v>800</v>
      </c>
      <c r="H155" s="7">
        <v>0</v>
      </c>
      <c r="I155" s="7">
        <v>3300</v>
      </c>
      <c r="J155" s="7">
        <v>4750</v>
      </c>
      <c r="K155" s="7">
        <v>2700</v>
      </c>
      <c r="L155" s="7"/>
      <c r="M155" s="7"/>
      <c r="N155" s="7"/>
      <c r="O155" s="12" t="s">
        <v>77</v>
      </c>
      <c r="P155" s="7" t="s">
        <v>382</v>
      </c>
      <c r="Q155" s="28"/>
    </row>
    <row r="156" spans="1:17" ht="18.75" customHeight="1" x14ac:dyDescent="0.5">
      <c r="A156" s="24"/>
      <c r="B156" s="6"/>
      <c r="C156" s="7" t="s">
        <v>123</v>
      </c>
      <c r="D156" s="33">
        <f>SUM(E156:M156)</f>
        <v>169650</v>
      </c>
      <c r="E156" s="7"/>
      <c r="F156" s="7"/>
      <c r="G156" s="7"/>
      <c r="H156" s="7"/>
      <c r="I156" s="7"/>
      <c r="J156" s="7"/>
      <c r="K156" s="7">
        <f>4850+88000+450</f>
        <v>93300</v>
      </c>
      <c r="L156" s="7">
        <f>4850+5000+60000</f>
        <v>69850</v>
      </c>
      <c r="M156" s="7">
        <f>4850+450+1200</f>
        <v>6500</v>
      </c>
      <c r="N156" s="7"/>
      <c r="O156" s="12" t="s">
        <v>383</v>
      </c>
      <c r="P156" s="24" t="s">
        <v>384</v>
      </c>
      <c r="Q156" s="28"/>
    </row>
    <row r="157" spans="1:17" ht="18.75" customHeight="1" x14ac:dyDescent="0.5">
      <c r="A157" s="24"/>
      <c r="B157" s="6"/>
      <c r="C157" s="11" t="s">
        <v>113</v>
      </c>
      <c r="D157" s="33">
        <f>D154-D155-D156</f>
        <v>46800</v>
      </c>
      <c r="E157" s="7" t="s">
        <v>385</v>
      </c>
      <c r="F157" s="7" t="s">
        <v>386</v>
      </c>
      <c r="G157" s="7" t="s">
        <v>387</v>
      </c>
      <c r="H157" s="7" t="s">
        <v>388</v>
      </c>
      <c r="I157" s="7" t="s">
        <v>76</v>
      </c>
      <c r="J157" s="7" t="s">
        <v>389</v>
      </c>
      <c r="K157" s="7" t="s">
        <v>390</v>
      </c>
      <c r="L157" s="7" t="s">
        <v>391</v>
      </c>
      <c r="M157" s="7" t="s">
        <v>392</v>
      </c>
      <c r="N157" s="7"/>
      <c r="O157" s="12" t="s">
        <v>393</v>
      </c>
      <c r="P157" s="24" t="s">
        <v>394</v>
      </c>
      <c r="Q157" s="28"/>
    </row>
    <row r="158" spans="1:17" ht="18.75" customHeight="1" x14ac:dyDescent="0.5">
      <c r="A158" s="24"/>
      <c r="B158" s="6"/>
      <c r="C158" s="7" t="s">
        <v>44</v>
      </c>
      <c r="D158" s="33"/>
      <c r="E158" s="7"/>
      <c r="F158" s="7"/>
      <c r="G158" s="7"/>
      <c r="H158" s="7"/>
      <c r="I158" s="7"/>
      <c r="J158" s="7"/>
      <c r="K158" s="46"/>
      <c r="L158" s="7"/>
      <c r="M158" s="7"/>
      <c r="N158" s="7"/>
      <c r="Q158" s="67"/>
    </row>
    <row r="159" spans="1:17" ht="18.75" customHeight="1" thickBot="1" x14ac:dyDescent="0.55000000000000004">
      <c r="A159" s="25"/>
      <c r="B159" s="17"/>
      <c r="C159" s="25"/>
      <c r="D159" s="51"/>
      <c r="E159" s="16"/>
      <c r="F159" s="16"/>
      <c r="G159" s="16"/>
      <c r="H159" s="16"/>
      <c r="I159" s="16"/>
      <c r="J159" s="16"/>
      <c r="K159" s="16" t="s">
        <v>395</v>
      </c>
      <c r="L159" s="16" t="s">
        <v>396</v>
      </c>
      <c r="M159" s="16" t="s">
        <v>392</v>
      </c>
      <c r="N159" s="16"/>
      <c r="O159" s="68"/>
      <c r="P159" s="68"/>
      <c r="Q159" s="69"/>
    </row>
    <row r="160" spans="1:17" ht="18.75" customHeight="1" thickTop="1" x14ac:dyDescent="0.5">
      <c r="A160" s="24">
        <v>28</v>
      </c>
      <c r="B160" s="6" t="s">
        <v>78</v>
      </c>
      <c r="C160" s="24" t="s">
        <v>8</v>
      </c>
      <c r="D160" s="33">
        <v>120000</v>
      </c>
      <c r="E160" s="7"/>
      <c r="F160" s="7"/>
      <c r="G160" s="7"/>
      <c r="H160" s="7"/>
      <c r="I160" s="7"/>
      <c r="J160" s="7"/>
      <c r="K160" s="7"/>
      <c r="L160" s="7"/>
      <c r="M160" s="7"/>
      <c r="N160" s="7">
        <v>0</v>
      </c>
      <c r="O160" s="41" t="s">
        <v>397</v>
      </c>
      <c r="P160" s="24" t="s">
        <v>398</v>
      </c>
      <c r="Q160" s="38" t="s">
        <v>399</v>
      </c>
    </row>
    <row r="161" spans="1:17" ht="18.75" customHeight="1" x14ac:dyDescent="0.5">
      <c r="A161" s="24"/>
      <c r="B161" s="6"/>
      <c r="C161" s="7" t="s">
        <v>79</v>
      </c>
      <c r="D161" s="33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24" t="s">
        <v>400</v>
      </c>
      <c r="P161" s="7"/>
      <c r="Q161" s="45"/>
    </row>
    <row r="162" spans="1:17" ht="18.75" customHeight="1" thickBot="1" x14ac:dyDescent="0.55000000000000004">
      <c r="A162" s="25"/>
      <c r="B162" s="17"/>
      <c r="C162" s="16" t="s">
        <v>44</v>
      </c>
      <c r="D162" s="51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29"/>
      <c r="P162" s="16"/>
      <c r="Q162" s="47"/>
    </row>
    <row r="163" spans="1:17" ht="18.75" customHeight="1" thickTop="1" x14ac:dyDescent="0.5">
      <c r="A163" s="24">
        <v>26</v>
      </c>
      <c r="B163" s="6" t="s">
        <v>401</v>
      </c>
      <c r="C163" s="7" t="s">
        <v>8</v>
      </c>
      <c r="D163" s="33">
        <v>101000</v>
      </c>
      <c r="E163" s="7"/>
      <c r="F163" s="7"/>
      <c r="G163" s="7"/>
      <c r="H163" s="7"/>
      <c r="I163" s="7">
        <f>40000+5000</f>
        <v>45000</v>
      </c>
      <c r="J163" s="7">
        <v>48000</v>
      </c>
      <c r="K163" s="7"/>
      <c r="L163" s="7"/>
      <c r="M163" s="7"/>
      <c r="N163" s="7">
        <v>91700</v>
      </c>
      <c r="O163" s="7" t="s">
        <v>402</v>
      </c>
      <c r="P163" s="7"/>
      <c r="Q163" s="39" t="s">
        <v>403</v>
      </c>
    </row>
    <row r="164" spans="1:17" ht="18.75" customHeight="1" x14ac:dyDescent="0.5">
      <c r="A164" s="24"/>
      <c r="B164" s="6"/>
      <c r="C164" s="7" t="s">
        <v>404</v>
      </c>
      <c r="D164" s="33">
        <f>SUM(E164:K164)</f>
        <v>51700</v>
      </c>
      <c r="E164" s="7"/>
      <c r="F164" s="7"/>
      <c r="G164" s="7"/>
      <c r="H164" s="7"/>
      <c r="I164" s="7">
        <v>0</v>
      </c>
      <c r="J164" s="7">
        <v>0</v>
      </c>
      <c r="K164" s="7">
        <v>51700</v>
      </c>
      <c r="L164" s="7"/>
      <c r="M164" s="7"/>
      <c r="N164" s="7"/>
      <c r="O164" s="7" t="s">
        <v>405</v>
      </c>
      <c r="P164" s="7"/>
      <c r="Q164" s="45"/>
    </row>
    <row r="165" spans="1:17" ht="18.75" customHeight="1" x14ac:dyDescent="0.5">
      <c r="A165" s="24"/>
      <c r="B165" s="6"/>
      <c r="C165" s="7" t="s">
        <v>123</v>
      </c>
      <c r="D165" s="33">
        <f>SUM(E165:M165)</f>
        <v>40000</v>
      </c>
      <c r="E165" s="7"/>
      <c r="F165" s="7"/>
      <c r="G165" s="7"/>
      <c r="H165" s="7"/>
      <c r="I165" s="7"/>
      <c r="J165" s="7"/>
      <c r="K165" s="7">
        <v>40000</v>
      </c>
      <c r="L165" s="7"/>
      <c r="M165" s="7"/>
      <c r="N165" s="7"/>
      <c r="O165" s="7" t="s">
        <v>406</v>
      </c>
      <c r="P165" s="7"/>
      <c r="Q165" s="45"/>
    </row>
    <row r="166" spans="1:17" ht="18.75" customHeight="1" x14ac:dyDescent="0.5">
      <c r="A166" s="24"/>
      <c r="B166" s="6"/>
      <c r="C166" s="11" t="s">
        <v>113</v>
      </c>
      <c r="D166" s="33">
        <f>D163-D164-D165</f>
        <v>9300</v>
      </c>
      <c r="E166" s="7"/>
      <c r="F166" s="7"/>
      <c r="G166" s="7"/>
      <c r="H166" s="7"/>
      <c r="I166" s="7" t="s">
        <v>407</v>
      </c>
      <c r="J166" s="7" t="s">
        <v>408</v>
      </c>
      <c r="K166" s="7" t="s">
        <v>409</v>
      </c>
      <c r="L166" s="7"/>
      <c r="M166" s="7"/>
      <c r="N166" s="7"/>
      <c r="O166" s="7" t="s">
        <v>410</v>
      </c>
      <c r="P166" s="7"/>
      <c r="Q166" s="45"/>
    </row>
    <row r="167" spans="1:17" ht="18.75" customHeight="1" x14ac:dyDescent="0.5">
      <c r="A167" s="24"/>
      <c r="B167" s="6"/>
      <c r="C167" s="7" t="s">
        <v>44</v>
      </c>
      <c r="D167" s="33"/>
      <c r="E167" s="7"/>
      <c r="F167" s="7"/>
      <c r="G167" s="10"/>
      <c r="H167" s="7"/>
      <c r="I167" s="7"/>
      <c r="J167" s="7" t="s">
        <v>411</v>
      </c>
      <c r="K167" s="46"/>
      <c r="L167" s="7"/>
      <c r="M167" s="7"/>
      <c r="N167" s="7"/>
      <c r="Q167" s="45"/>
    </row>
    <row r="168" spans="1:17" ht="18.75" customHeight="1" thickBot="1" x14ac:dyDescent="0.55000000000000004">
      <c r="A168" s="25"/>
      <c r="B168" s="17"/>
      <c r="C168" s="16"/>
      <c r="D168" s="51"/>
      <c r="E168" s="16"/>
      <c r="F168" s="16"/>
      <c r="G168" s="20"/>
      <c r="H168" s="16"/>
      <c r="I168" s="16"/>
      <c r="J168" s="16"/>
      <c r="K168" s="16"/>
      <c r="L168" s="16"/>
      <c r="M168" s="16"/>
      <c r="N168" s="16"/>
      <c r="Q168" s="45"/>
    </row>
    <row r="169" spans="1:17" ht="18.75" customHeight="1" thickTop="1" x14ac:dyDescent="0.5">
      <c r="A169" s="24">
        <v>27</v>
      </c>
      <c r="B169" s="6" t="s">
        <v>80</v>
      </c>
      <c r="C169" s="7" t="s">
        <v>412</v>
      </c>
      <c r="D169" s="33">
        <v>25000</v>
      </c>
      <c r="E169" s="7"/>
      <c r="F169" s="7"/>
      <c r="G169" s="10">
        <v>15000</v>
      </c>
      <c r="H169" s="7"/>
      <c r="I169" s="7"/>
      <c r="J169" s="7">
        <v>10000</v>
      </c>
      <c r="K169" s="7"/>
      <c r="L169" s="7"/>
      <c r="M169" s="7"/>
      <c r="N169" s="7">
        <v>20310</v>
      </c>
      <c r="O169" s="40" t="s">
        <v>81</v>
      </c>
      <c r="Q169" s="61"/>
    </row>
    <row r="170" spans="1:17" ht="18.75" customHeight="1" x14ac:dyDescent="0.5">
      <c r="A170" s="24"/>
      <c r="B170" s="6"/>
      <c r="C170" s="7" t="s">
        <v>54</v>
      </c>
      <c r="D170" s="33">
        <f>SUM(E170:J170)</f>
        <v>16500</v>
      </c>
      <c r="E170" s="7"/>
      <c r="F170" s="7"/>
      <c r="G170" s="7">
        <v>0</v>
      </c>
      <c r="H170" s="7">
        <v>16500</v>
      </c>
      <c r="I170" s="7"/>
      <c r="J170" s="7"/>
      <c r="K170" s="7"/>
      <c r="L170" s="7"/>
      <c r="M170" s="7"/>
      <c r="N170" s="7"/>
      <c r="O170" s="7" t="s">
        <v>413</v>
      </c>
      <c r="Q170" s="53"/>
    </row>
    <row r="171" spans="1:17" ht="18.75" customHeight="1" x14ac:dyDescent="0.5">
      <c r="A171" s="24"/>
      <c r="B171" s="6"/>
      <c r="C171" s="7" t="s">
        <v>123</v>
      </c>
      <c r="D171" s="33">
        <f>SUM(E171:M171)</f>
        <v>8500</v>
      </c>
      <c r="E171" s="7"/>
      <c r="F171" s="7"/>
      <c r="G171" s="7"/>
      <c r="H171" s="7"/>
      <c r="I171" s="7"/>
      <c r="J171" s="7">
        <v>8500</v>
      </c>
      <c r="K171" s="7"/>
      <c r="L171" s="7"/>
      <c r="M171" s="7"/>
      <c r="N171" s="7"/>
      <c r="O171" s="12"/>
      <c r="P171" s="60"/>
      <c r="Q171" s="53"/>
    </row>
    <row r="172" spans="1:17" ht="18.75" customHeight="1" x14ac:dyDescent="0.5">
      <c r="A172" s="24"/>
      <c r="B172" s="6"/>
      <c r="C172" s="11" t="s">
        <v>113</v>
      </c>
      <c r="D172" s="33">
        <f>D169-D170-D171</f>
        <v>0</v>
      </c>
      <c r="E172" s="7"/>
      <c r="F172" s="7"/>
      <c r="G172" s="7" t="s">
        <v>82</v>
      </c>
      <c r="H172" s="7"/>
      <c r="I172" s="7"/>
      <c r="J172" s="7" t="s">
        <v>83</v>
      </c>
      <c r="K172" s="7"/>
      <c r="L172" s="7"/>
      <c r="M172" s="7"/>
      <c r="N172" s="7"/>
      <c r="P172" s="59"/>
      <c r="Q172" s="53"/>
    </row>
    <row r="173" spans="1:17" ht="18.75" customHeight="1" thickBot="1" x14ac:dyDescent="0.55000000000000004">
      <c r="A173" s="25"/>
      <c r="B173" s="17"/>
      <c r="C173" s="16" t="s">
        <v>44</v>
      </c>
      <c r="D173" s="51"/>
      <c r="E173" s="16"/>
      <c r="F173" s="16"/>
      <c r="G173" s="16" t="s">
        <v>414</v>
      </c>
      <c r="H173" s="16"/>
      <c r="I173" s="16"/>
      <c r="J173" s="16" t="s">
        <v>415</v>
      </c>
      <c r="K173" s="16"/>
      <c r="L173" s="16"/>
      <c r="M173" s="16"/>
      <c r="N173" s="16"/>
      <c r="O173" s="29"/>
      <c r="P173" s="64"/>
      <c r="Q173" s="65"/>
    </row>
    <row r="174" spans="1:17" ht="18.75" customHeight="1" thickTop="1" x14ac:dyDescent="0.5">
      <c r="A174" s="24">
        <v>28</v>
      </c>
      <c r="B174" s="6" t="s">
        <v>84</v>
      </c>
      <c r="C174" s="7" t="s">
        <v>85</v>
      </c>
      <c r="D174" s="33">
        <v>176000</v>
      </c>
      <c r="E174" s="7">
        <v>8200</v>
      </c>
      <c r="F174" s="7"/>
      <c r="G174" s="7"/>
      <c r="H174" s="7">
        <v>4600</v>
      </c>
      <c r="I174" s="7"/>
      <c r="J174" s="7">
        <f>8200</f>
        <v>8200</v>
      </c>
      <c r="K174" s="7">
        <v>100000</v>
      </c>
      <c r="L174" s="7"/>
      <c r="M174" s="7"/>
      <c r="N174" s="7">
        <v>69200</v>
      </c>
      <c r="O174" s="12" t="s">
        <v>416</v>
      </c>
      <c r="P174" s="7" t="s">
        <v>417</v>
      </c>
      <c r="Q174" s="23" t="s">
        <v>10</v>
      </c>
    </row>
    <row r="175" spans="1:17" ht="18.75" customHeight="1" x14ac:dyDescent="0.5">
      <c r="A175" s="24"/>
      <c r="B175" s="6"/>
      <c r="C175" s="7" t="s">
        <v>54</v>
      </c>
      <c r="D175" s="33">
        <f>SUM(E175:J175)</f>
        <v>12600</v>
      </c>
      <c r="E175" s="7"/>
      <c r="F175" s="7">
        <v>3000</v>
      </c>
      <c r="G175" s="7"/>
      <c r="H175" s="7">
        <v>3350</v>
      </c>
      <c r="I175" s="7"/>
      <c r="J175" s="7">
        <v>6250</v>
      </c>
      <c r="K175" s="7"/>
      <c r="L175" s="7"/>
      <c r="M175" s="7"/>
      <c r="N175" s="7"/>
      <c r="O175" s="12" t="s">
        <v>419</v>
      </c>
      <c r="P175" s="11"/>
      <c r="Q175" s="23"/>
    </row>
    <row r="176" spans="1:17" ht="18.75" customHeight="1" x14ac:dyDescent="0.5">
      <c r="A176" s="24"/>
      <c r="B176" s="6"/>
      <c r="C176" s="7" t="s">
        <v>123</v>
      </c>
      <c r="D176" s="33">
        <f>SUM(E176:M176)</f>
        <v>100000</v>
      </c>
      <c r="E176" s="7"/>
      <c r="F176" s="7"/>
      <c r="G176" s="7"/>
      <c r="H176" s="7"/>
      <c r="I176" s="7"/>
      <c r="J176" s="7"/>
      <c r="K176" s="7">
        <v>52000</v>
      </c>
      <c r="L176" s="7">
        <v>48000</v>
      </c>
      <c r="M176" s="7"/>
      <c r="N176" s="7"/>
      <c r="O176" s="12" t="s">
        <v>420</v>
      </c>
      <c r="P176" s="7"/>
      <c r="Q176" s="23"/>
    </row>
    <row r="177" spans="1:17" ht="18.75" customHeight="1" x14ac:dyDescent="0.5">
      <c r="A177" s="24"/>
      <c r="B177" s="6"/>
      <c r="C177" s="11" t="s">
        <v>113</v>
      </c>
      <c r="D177" s="33">
        <f>D174-D175-D176</f>
        <v>63400</v>
      </c>
      <c r="E177" s="7" t="s">
        <v>86</v>
      </c>
      <c r="F177" s="7"/>
      <c r="G177" s="7"/>
      <c r="H177" s="7" t="s">
        <v>87</v>
      </c>
      <c r="I177" s="7"/>
      <c r="J177" s="7" t="s">
        <v>86</v>
      </c>
      <c r="K177" s="7" t="s">
        <v>421</v>
      </c>
      <c r="L177" s="7" t="s">
        <v>422</v>
      </c>
      <c r="M177" s="7"/>
      <c r="N177" s="7"/>
      <c r="O177" s="12"/>
      <c r="P177" s="11"/>
      <c r="Q177" s="23"/>
    </row>
    <row r="178" spans="1:17" ht="18.75" customHeight="1" thickBot="1" x14ac:dyDescent="0.55000000000000004">
      <c r="A178" s="25"/>
      <c r="B178" s="17"/>
      <c r="C178" s="16" t="s">
        <v>44</v>
      </c>
      <c r="D178" s="51"/>
      <c r="E178" s="16" t="s">
        <v>423</v>
      </c>
      <c r="F178" s="16"/>
      <c r="G178" s="16"/>
      <c r="H178" s="16" t="s">
        <v>424</v>
      </c>
      <c r="I178" s="16"/>
      <c r="J178" s="16" t="s">
        <v>423</v>
      </c>
      <c r="K178" s="16" t="s">
        <v>425</v>
      </c>
      <c r="L178" s="16"/>
      <c r="M178" s="16"/>
      <c r="N178" s="16"/>
      <c r="O178" s="29"/>
      <c r="P178" s="16"/>
      <c r="Q178" s="18"/>
    </row>
    <row r="179" spans="1:17" ht="18.75" customHeight="1" thickTop="1" x14ac:dyDescent="0.5">
      <c r="A179" s="24">
        <v>29</v>
      </c>
      <c r="B179" s="6" t="s">
        <v>88</v>
      </c>
      <c r="C179" s="7" t="s">
        <v>91</v>
      </c>
      <c r="D179" s="33">
        <v>97300</v>
      </c>
      <c r="E179" s="7">
        <f>500+600</f>
        <v>1100</v>
      </c>
      <c r="F179" s="7">
        <f>2600+850+9300+5000</f>
        <v>17750</v>
      </c>
      <c r="G179" s="7">
        <f>2700+850</f>
        <v>3550</v>
      </c>
      <c r="H179" s="7">
        <f t="shared" ref="H179:I179" si="0">500+600</f>
        <v>1100</v>
      </c>
      <c r="I179" s="7">
        <f t="shared" si="0"/>
        <v>1100</v>
      </c>
      <c r="J179" s="7">
        <f>850</f>
        <v>850</v>
      </c>
      <c r="K179" s="7">
        <f>2700+3200</f>
        <v>5900</v>
      </c>
      <c r="L179" s="7">
        <f>33900+800+2700+1400+5000</f>
        <v>43800</v>
      </c>
      <c r="M179" s="7">
        <f>900+600+16800</f>
        <v>18300</v>
      </c>
      <c r="N179" s="7">
        <v>22490</v>
      </c>
      <c r="O179" s="6" t="s">
        <v>426</v>
      </c>
      <c r="P179" s="7" t="s">
        <v>427</v>
      </c>
      <c r="Q179" s="23"/>
    </row>
    <row r="180" spans="1:17" ht="18.75" customHeight="1" x14ac:dyDescent="0.5">
      <c r="A180" s="24"/>
      <c r="B180" s="6"/>
      <c r="C180" s="7" t="s">
        <v>54</v>
      </c>
      <c r="D180" s="33">
        <f>SUM(E180:J180)</f>
        <v>15570</v>
      </c>
      <c r="E180" s="7">
        <v>0</v>
      </c>
      <c r="F180" s="7">
        <v>3250</v>
      </c>
      <c r="G180" s="7">
        <v>7850</v>
      </c>
      <c r="H180" s="7">
        <v>2560</v>
      </c>
      <c r="I180" s="7">
        <v>720</v>
      </c>
      <c r="J180" s="7">
        <v>1190</v>
      </c>
      <c r="K180" s="7"/>
      <c r="L180" s="7"/>
      <c r="M180" s="7"/>
      <c r="N180" s="7"/>
      <c r="O180" s="6" t="s">
        <v>428</v>
      </c>
      <c r="P180" s="7" t="s">
        <v>429</v>
      </c>
      <c r="Q180" s="23"/>
    </row>
    <row r="181" spans="1:17" ht="18.75" customHeight="1" x14ac:dyDescent="0.5">
      <c r="A181" s="24"/>
      <c r="B181" s="6"/>
      <c r="C181" s="7" t="s">
        <v>123</v>
      </c>
      <c r="D181" s="33">
        <f>SUM(E181:M181)</f>
        <v>0</v>
      </c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 t="s">
        <v>430</v>
      </c>
      <c r="P181" s="7" t="s">
        <v>431</v>
      </c>
      <c r="Q181" s="23"/>
    </row>
    <row r="182" spans="1:17" ht="18.75" customHeight="1" x14ac:dyDescent="0.5">
      <c r="A182" s="24"/>
      <c r="B182" s="6"/>
      <c r="C182" s="11" t="s">
        <v>113</v>
      </c>
      <c r="D182" s="33">
        <f>D179-D180-D181</f>
        <v>81730</v>
      </c>
      <c r="E182" s="7" t="s">
        <v>432</v>
      </c>
      <c r="F182" s="7" t="s">
        <v>433</v>
      </c>
      <c r="G182" s="7" t="s">
        <v>434</v>
      </c>
      <c r="H182" s="7" t="s">
        <v>435</v>
      </c>
      <c r="I182" s="7" t="s">
        <v>435</v>
      </c>
      <c r="J182" s="7" t="s">
        <v>38</v>
      </c>
      <c r="K182" s="7" t="s">
        <v>436</v>
      </c>
      <c r="L182" s="7" t="s">
        <v>437</v>
      </c>
      <c r="M182" s="7" t="s">
        <v>438</v>
      </c>
      <c r="N182" s="7"/>
      <c r="O182" s="6" t="s">
        <v>439</v>
      </c>
      <c r="P182" s="7" t="s">
        <v>440</v>
      </c>
      <c r="Q182" s="23"/>
    </row>
    <row r="183" spans="1:17" ht="18.75" customHeight="1" x14ac:dyDescent="0.5">
      <c r="A183" s="24"/>
      <c r="B183" s="6"/>
      <c r="C183" s="7" t="s">
        <v>44</v>
      </c>
      <c r="D183" s="33"/>
      <c r="E183" s="7" t="s">
        <v>441</v>
      </c>
      <c r="F183" s="7" t="s">
        <v>441</v>
      </c>
      <c r="G183" s="7" t="s">
        <v>441</v>
      </c>
      <c r="H183" s="7" t="s">
        <v>441</v>
      </c>
      <c r="I183" s="7" t="s">
        <v>441</v>
      </c>
      <c r="J183" s="7" t="s">
        <v>441</v>
      </c>
      <c r="K183" s="7" t="s">
        <v>436</v>
      </c>
      <c r="L183" s="7" t="s">
        <v>437</v>
      </c>
      <c r="M183" s="7" t="s">
        <v>438</v>
      </c>
      <c r="N183" s="7"/>
      <c r="O183" s="6" t="s">
        <v>442</v>
      </c>
      <c r="P183" s="7" t="s">
        <v>443</v>
      </c>
      <c r="Q183" s="23"/>
    </row>
    <row r="184" spans="1:17" ht="18.75" customHeight="1" x14ac:dyDescent="0.5">
      <c r="A184" s="24"/>
      <c r="B184" s="6"/>
      <c r="C184" s="7"/>
      <c r="D184" s="33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6" t="s">
        <v>444</v>
      </c>
      <c r="P184" s="7" t="s">
        <v>445</v>
      </c>
      <c r="Q184" s="23" t="s">
        <v>89</v>
      </c>
    </row>
    <row r="185" spans="1:17" ht="18.75" customHeight="1" x14ac:dyDescent="0.5">
      <c r="A185" s="24"/>
      <c r="B185" s="6"/>
      <c r="C185" s="7"/>
      <c r="D185" s="33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6"/>
      <c r="P185" s="7"/>
      <c r="Q185" s="23"/>
    </row>
    <row r="186" spans="1:17" ht="18.75" customHeight="1" thickBot="1" x14ac:dyDescent="0.55000000000000004">
      <c r="A186" s="25"/>
      <c r="B186" s="17"/>
      <c r="C186" s="16"/>
      <c r="D186" s="51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7"/>
      <c r="P186" s="16"/>
      <c r="Q186" s="18"/>
    </row>
    <row r="187" spans="1:17" ht="18.75" customHeight="1" thickTop="1" x14ac:dyDescent="0.5">
      <c r="A187" s="24">
        <v>30</v>
      </c>
      <c r="B187" s="6" t="s">
        <v>90</v>
      </c>
      <c r="C187" s="7" t="s">
        <v>91</v>
      </c>
      <c r="D187" s="33">
        <v>83000</v>
      </c>
      <c r="E187" s="7">
        <v>4000</v>
      </c>
      <c r="F187" s="7">
        <f>1800+1000</f>
        <v>2800</v>
      </c>
      <c r="G187" s="7">
        <f>400</f>
        <v>400</v>
      </c>
      <c r="H187" s="7">
        <f>400+3000</f>
        <v>3400</v>
      </c>
      <c r="I187" s="7">
        <f>22500</f>
        <v>22500</v>
      </c>
      <c r="J187" s="7">
        <f>8700+4000+400</f>
        <v>13100</v>
      </c>
      <c r="K187" s="7"/>
      <c r="L187" s="7"/>
      <c r="M187" s="7">
        <v>400</v>
      </c>
      <c r="N187" s="7">
        <v>31900</v>
      </c>
      <c r="O187" s="7" t="s">
        <v>446</v>
      </c>
      <c r="P187" s="7" t="s">
        <v>447</v>
      </c>
      <c r="Q187" s="23"/>
    </row>
    <row r="188" spans="1:17" ht="18.75" customHeight="1" x14ac:dyDescent="0.5">
      <c r="A188" s="24"/>
      <c r="B188" s="6"/>
      <c r="C188" s="7" t="s">
        <v>404</v>
      </c>
      <c r="D188" s="33">
        <f>SUM(E188:K188)</f>
        <v>20450</v>
      </c>
      <c r="E188" s="7">
        <v>0</v>
      </c>
      <c r="F188" s="7">
        <v>0</v>
      </c>
      <c r="G188" s="7">
        <v>0</v>
      </c>
      <c r="H188" s="7">
        <v>0</v>
      </c>
      <c r="I188" s="7">
        <v>0</v>
      </c>
      <c r="J188" s="7">
        <v>8700</v>
      </c>
      <c r="K188" s="7">
        <v>11750</v>
      </c>
      <c r="L188" s="7"/>
      <c r="M188" s="7"/>
      <c r="N188" s="7"/>
      <c r="O188" s="7" t="s">
        <v>448</v>
      </c>
      <c r="P188" s="7" t="s">
        <v>449</v>
      </c>
      <c r="Q188" s="23"/>
    </row>
    <row r="189" spans="1:17" ht="18.75" customHeight="1" x14ac:dyDescent="0.5">
      <c r="A189" s="24"/>
      <c r="B189" s="6"/>
      <c r="C189" s="7" t="s">
        <v>123</v>
      </c>
      <c r="D189" s="33">
        <f>SUM(E189:M189)</f>
        <v>0</v>
      </c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 t="s">
        <v>450</v>
      </c>
      <c r="P189" s="7" t="s">
        <v>451</v>
      </c>
      <c r="Q189" s="23"/>
    </row>
    <row r="190" spans="1:17" ht="18.75" customHeight="1" x14ac:dyDescent="0.5">
      <c r="A190" s="24"/>
      <c r="B190" s="6"/>
      <c r="C190" s="11" t="s">
        <v>113</v>
      </c>
      <c r="D190" s="33">
        <f>D187-D188-D189</f>
        <v>62550</v>
      </c>
      <c r="E190" s="7" t="s">
        <v>452</v>
      </c>
      <c r="F190" s="7" t="s">
        <v>453</v>
      </c>
      <c r="G190" s="7" t="s">
        <v>454</v>
      </c>
      <c r="H190" s="7" t="s">
        <v>455</v>
      </c>
      <c r="I190" s="7" t="s">
        <v>456</v>
      </c>
      <c r="J190" s="7" t="s">
        <v>457</v>
      </c>
      <c r="K190" s="7"/>
      <c r="L190" s="7"/>
      <c r="M190" s="7" t="s">
        <v>454</v>
      </c>
      <c r="N190" s="7"/>
      <c r="O190" s="7"/>
      <c r="P190" s="7"/>
      <c r="Q190" s="23"/>
    </row>
    <row r="191" spans="1:17" ht="18.75" customHeight="1" thickBot="1" x14ac:dyDescent="0.55000000000000004">
      <c r="A191" s="25"/>
      <c r="B191" s="17"/>
      <c r="C191" s="16" t="s">
        <v>44</v>
      </c>
      <c r="D191" s="51"/>
      <c r="E191" s="16" t="s">
        <v>441</v>
      </c>
      <c r="F191" s="16" t="s">
        <v>441</v>
      </c>
      <c r="G191" s="16" t="s">
        <v>458</v>
      </c>
      <c r="H191" s="16" t="s">
        <v>459</v>
      </c>
      <c r="I191" s="16" t="s">
        <v>441</v>
      </c>
      <c r="J191" s="16" t="s">
        <v>441</v>
      </c>
      <c r="K191" s="16"/>
      <c r="L191" s="16"/>
      <c r="M191" s="16"/>
      <c r="N191" s="16"/>
      <c r="O191" s="16"/>
      <c r="P191" s="16"/>
      <c r="Q191" s="18"/>
    </row>
    <row r="192" spans="1:17" ht="18.75" customHeight="1" thickTop="1" x14ac:dyDescent="0.5">
      <c r="A192" s="24">
        <v>31</v>
      </c>
      <c r="B192" s="6" t="s">
        <v>92</v>
      </c>
      <c r="C192" s="7" t="s">
        <v>93</v>
      </c>
      <c r="D192" s="33">
        <v>121000</v>
      </c>
      <c r="E192" s="7">
        <v>9480</v>
      </c>
      <c r="F192" s="7">
        <v>108360</v>
      </c>
      <c r="G192" s="7"/>
      <c r="H192" s="7">
        <v>3160</v>
      </c>
      <c r="I192" s="7"/>
      <c r="J192" s="7"/>
      <c r="K192" s="7"/>
      <c r="L192" s="7"/>
      <c r="M192" s="7"/>
      <c r="N192" s="7">
        <v>89339.86</v>
      </c>
      <c r="O192" s="41" t="s">
        <v>460</v>
      </c>
      <c r="P192" s="40" t="s">
        <v>418</v>
      </c>
      <c r="Q192" s="42" t="s">
        <v>461</v>
      </c>
    </row>
    <row r="193" spans="1:17" ht="18.75" customHeight="1" x14ac:dyDescent="0.5">
      <c r="A193" s="24"/>
      <c r="B193" s="6"/>
      <c r="C193" s="7" t="s">
        <v>54</v>
      </c>
      <c r="D193" s="33">
        <f>SUM(E193:J193)</f>
        <v>89339.859999999986</v>
      </c>
      <c r="E193" s="33">
        <v>24568.82</v>
      </c>
      <c r="F193" s="7"/>
      <c r="G193" s="7">
        <v>53239.64</v>
      </c>
      <c r="H193" s="7"/>
      <c r="I193" s="7">
        <v>11531.4</v>
      </c>
      <c r="J193" s="7"/>
      <c r="K193" s="7"/>
      <c r="L193" s="7"/>
      <c r="M193" s="7"/>
      <c r="N193" s="7"/>
      <c r="O193" s="24" t="s">
        <v>462</v>
      </c>
      <c r="P193" s="7" t="s">
        <v>463</v>
      </c>
      <c r="Q193" s="45"/>
    </row>
    <row r="194" spans="1:17" ht="18.75" customHeight="1" x14ac:dyDescent="0.5">
      <c r="A194" s="24"/>
      <c r="B194" s="6"/>
      <c r="C194" s="7" t="s">
        <v>123</v>
      </c>
      <c r="D194" s="33">
        <f>SUM(E194:M194)</f>
        <v>0</v>
      </c>
      <c r="E194" s="33"/>
      <c r="F194" s="7"/>
      <c r="G194" s="7"/>
      <c r="H194" s="7"/>
      <c r="I194" s="7"/>
      <c r="J194" s="7"/>
      <c r="K194" s="7"/>
      <c r="L194" s="7"/>
      <c r="M194" s="7"/>
      <c r="N194" s="7"/>
      <c r="O194" s="7" t="s">
        <v>464</v>
      </c>
      <c r="P194" s="7" t="s">
        <v>465</v>
      </c>
      <c r="Q194" s="45"/>
    </row>
    <row r="195" spans="1:17" ht="18.75" customHeight="1" x14ac:dyDescent="0.5">
      <c r="A195" s="24"/>
      <c r="B195" s="6"/>
      <c r="C195" s="11" t="s">
        <v>113</v>
      </c>
      <c r="D195" s="33">
        <f>D192-D193-D194</f>
        <v>31660.140000000014</v>
      </c>
      <c r="E195" s="33" t="s">
        <v>94</v>
      </c>
      <c r="F195" s="7" t="s">
        <v>95</v>
      </c>
      <c r="G195" s="7"/>
      <c r="H195" s="7" t="s">
        <v>96</v>
      </c>
      <c r="I195" s="7"/>
      <c r="J195" s="7"/>
      <c r="K195" s="7"/>
      <c r="L195" s="7"/>
      <c r="M195" s="7"/>
      <c r="N195" s="7"/>
      <c r="O195" s="7" t="s">
        <v>466</v>
      </c>
      <c r="P195" s="7" t="s">
        <v>467</v>
      </c>
      <c r="Q195" s="45"/>
    </row>
    <row r="196" spans="1:17" ht="18.75" customHeight="1" x14ac:dyDescent="0.5">
      <c r="A196" s="24"/>
      <c r="B196" s="7"/>
      <c r="C196" s="7" t="s">
        <v>44</v>
      </c>
      <c r="D196" s="10"/>
      <c r="E196" s="7" t="s">
        <v>441</v>
      </c>
      <c r="F196" s="7" t="s">
        <v>441</v>
      </c>
      <c r="G196" s="7"/>
      <c r="H196" s="7" t="s">
        <v>441</v>
      </c>
      <c r="I196" s="7"/>
      <c r="J196" s="7"/>
      <c r="K196" s="7"/>
      <c r="L196" s="7"/>
      <c r="M196" s="7"/>
      <c r="N196" s="7"/>
      <c r="O196" s="7" t="s">
        <v>468</v>
      </c>
      <c r="P196" s="7" t="s">
        <v>469</v>
      </c>
      <c r="Q196" s="45"/>
    </row>
    <row r="197" spans="1:17" ht="18.75" customHeight="1" x14ac:dyDescent="0.5">
      <c r="A197" s="24"/>
      <c r="B197" s="7"/>
      <c r="C197" s="7"/>
      <c r="D197" s="24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59"/>
      <c r="P197" s="59"/>
      <c r="Q197" s="45"/>
    </row>
    <row r="198" spans="1:17" ht="18.75" customHeight="1" thickBot="1" x14ac:dyDescent="0.55000000000000004">
      <c r="A198" s="25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70"/>
      <c r="P198" s="70"/>
      <c r="Q198" s="47"/>
    </row>
    <row r="199" spans="1:17" ht="18.75" customHeight="1" thickTop="1" x14ac:dyDescent="0.5">
      <c r="A199" s="24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23"/>
    </row>
    <row r="200" spans="1:17" ht="18.75" customHeight="1" x14ac:dyDescent="0.5">
      <c r="A200" s="24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23"/>
    </row>
    <row r="201" spans="1:17" ht="18.75" customHeight="1" x14ac:dyDescent="0.5">
      <c r="A201" s="24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23"/>
    </row>
    <row r="202" spans="1:17" ht="18.75" customHeight="1" x14ac:dyDescent="0.5">
      <c r="A202" s="24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23"/>
    </row>
    <row r="203" spans="1:17" ht="18.75" customHeight="1" x14ac:dyDescent="0.5">
      <c r="A203" s="24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23"/>
    </row>
    <row r="204" spans="1:17" ht="18.75" customHeight="1" x14ac:dyDescent="0.5">
      <c r="A204" s="24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23"/>
    </row>
    <row r="205" spans="1:17" ht="18.75" customHeight="1" x14ac:dyDescent="0.5">
      <c r="A205" s="24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23"/>
    </row>
    <row r="206" spans="1:17" ht="18.75" customHeight="1" x14ac:dyDescent="0.5">
      <c r="A206" s="24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23"/>
    </row>
    <row r="207" spans="1:17" ht="18.75" customHeight="1" x14ac:dyDescent="0.5">
      <c r="A207" s="24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23"/>
    </row>
    <row r="208" spans="1:17" ht="18.75" customHeight="1" x14ac:dyDescent="0.5">
      <c r="A208" s="24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23"/>
    </row>
    <row r="209" spans="1:17" ht="18.75" customHeight="1" x14ac:dyDescent="0.5">
      <c r="A209" s="24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23"/>
    </row>
    <row r="210" spans="1:17" ht="18.75" customHeight="1" x14ac:dyDescent="0.5">
      <c r="A210" s="24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23"/>
    </row>
    <row r="211" spans="1:17" ht="18.75" customHeight="1" x14ac:dyDescent="0.5">
      <c r="A211" s="24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23"/>
    </row>
    <row r="212" spans="1:17" ht="18.75" customHeight="1" x14ac:dyDescent="0.5">
      <c r="A212" s="24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23"/>
    </row>
    <row r="213" spans="1:17" ht="18.75" customHeight="1" x14ac:dyDescent="0.5">
      <c r="A213" s="24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23"/>
    </row>
    <row r="214" spans="1:17" ht="18.75" customHeight="1" x14ac:dyDescent="0.5">
      <c r="A214" s="24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23"/>
    </row>
    <row r="215" spans="1:17" ht="18.75" customHeight="1" x14ac:dyDescent="0.5">
      <c r="A215" s="24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23"/>
    </row>
    <row r="216" spans="1:17" ht="18.75" customHeight="1" x14ac:dyDescent="0.5">
      <c r="A216" s="24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23"/>
    </row>
    <row r="217" spans="1:17" ht="18.75" customHeight="1" x14ac:dyDescent="0.5">
      <c r="A217" s="24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23"/>
    </row>
    <row r="218" spans="1:17" ht="18.75" customHeight="1" x14ac:dyDescent="0.5">
      <c r="A218" s="24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23"/>
    </row>
    <row r="219" spans="1:17" ht="18.75" customHeight="1" x14ac:dyDescent="0.5">
      <c r="A219" s="24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23"/>
    </row>
    <row r="220" spans="1:17" ht="18.75" customHeight="1" x14ac:dyDescent="0.5">
      <c r="A220" s="24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23"/>
    </row>
    <row r="221" spans="1:17" ht="18.75" customHeight="1" x14ac:dyDescent="0.5">
      <c r="A221" s="24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23"/>
    </row>
    <row r="222" spans="1:17" ht="18.75" customHeight="1" x14ac:dyDescent="0.5">
      <c r="A222" s="24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23"/>
    </row>
    <row r="223" spans="1:17" ht="18.75" customHeight="1" x14ac:dyDescent="0.5">
      <c r="A223" s="24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23"/>
    </row>
    <row r="224" spans="1:17" ht="18.75" customHeight="1" x14ac:dyDescent="0.5">
      <c r="A224" s="24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23"/>
    </row>
    <row r="225" spans="1:17" ht="18.75" customHeight="1" x14ac:dyDescent="0.5">
      <c r="A225" s="24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23"/>
    </row>
    <row r="226" spans="1:17" ht="18.75" customHeight="1" x14ac:dyDescent="0.5">
      <c r="A226" s="24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23"/>
    </row>
    <row r="227" spans="1:17" ht="18.75" customHeight="1" x14ac:dyDescent="0.5">
      <c r="A227" s="24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23"/>
    </row>
    <row r="228" spans="1:17" ht="18.75" customHeight="1" x14ac:dyDescent="0.5">
      <c r="A228" s="24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23"/>
    </row>
    <row r="229" spans="1:17" ht="18.75" customHeight="1" x14ac:dyDescent="0.5">
      <c r="A229" s="24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23"/>
    </row>
    <row r="230" spans="1:17" ht="18.75" customHeight="1" x14ac:dyDescent="0.5">
      <c r="A230" s="24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23"/>
    </row>
    <row r="231" spans="1:17" ht="18.75" customHeight="1" x14ac:dyDescent="0.5">
      <c r="A231" s="24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23"/>
    </row>
    <row r="232" spans="1:17" ht="18.75" customHeight="1" x14ac:dyDescent="0.5">
      <c r="A232" s="24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23"/>
    </row>
    <row r="233" spans="1:17" ht="18.75" customHeight="1" x14ac:dyDescent="0.5">
      <c r="A233" s="24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23"/>
    </row>
    <row r="234" spans="1:17" ht="18.75" customHeight="1" x14ac:dyDescent="0.5">
      <c r="A234" s="24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23"/>
    </row>
    <row r="235" spans="1:17" ht="18.75" customHeight="1" x14ac:dyDescent="0.5">
      <c r="A235" s="24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23"/>
    </row>
    <row r="236" spans="1:17" ht="18.75" customHeight="1" x14ac:dyDescent="0.5">
      <c r="A236" s="24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23"/>
    </row>
    <row r="237" spans="1:17" ht="18.75" customHeight="1" x14ac:dyDescent="0.5">
      <c r="A237" s="24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23"/>
    </row>
    <row r="238" spans="1:17" ht="18.75" customHeight="1" x14ac:dyDescent="0.5">
      <c r="A238" s="24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23"/>
    </row>
    <row r="239" spans="1:17" ht="18.75" customHeight="1" x14ac:dyDescent="0.5">
      <c r="A239" s="24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23"/>
    </row>
    <row r="240" spans="1:17" ht="18.75" customHeight="1" x14ac:dyDescent="0.5">
      <c r="A240" s="24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23"/>
    </row>
    <row r="241" spans="1:17" ht="18.75" customHeight="1" x14ac:dyDescent="0.5">
      <c r="A241" s="24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23"/>
    </row>
    <row r="242" spans="1:17" ht="18.75" customHeight="1" x14ac:dyDescent="0.5">
      <c r="A242" s="24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23"/>
    </row>
    <row r="243" spans="1:17" ht="18.75" customHeight="1" x14ac:dyDescent="0.5">
      <c r="A243" s="24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23"/>
    </row>
    <row r="244" spans="1:17" ht="18.75" customHeight="1" x14ac:dyDescent="0.5">
      <c r="A244" s="24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23"/>
    </row>
    <row r="245" spans="1:17" ht="18.75" customHeight="1" x14ac:dyDescent="0.5">
      <c r="A245" s="24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23"/>
    </row>
    <row r="246" spans="1:17" ht="18.75" customHeight="1" x14ac:dyDescent="0.5">
      <c r="A246" s="24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23"/>
    </row>
    <row r="247" spans="1:17" ht="18.75" customHeight="1" x14ac:dyDescent="0.5">
      <c r="A247" s="24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23"/>
    </row>
    <row r="248" spans="1:17" ht="18.75" customHeight="1" x14ac:dyDescent="0.5">
      <c r="A248" s="24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23"/>
    </row>
    <row r="249" spans="1:17" ht="18.75" customHeight="1" x14ac:dyDescent="0.5">
      <c r="A249" s="24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23"/>
    </row>
    <row r="250" spans="1:17" ht="18.75" customHeight="1" x14ac:dyDescent="0.5">
      <c r="A250" s="24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23"/>
    </row>
    <row r="251" spans="1:17" ht="18.75" customHeight="1" x14ac:dyDescent="0.5">
      <c r="A251" s="24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23"/>
    </row>
    <row r="252" spans="1:17" ht="18.75" customHeight="1" x14ac:dyDescent="0.5">
      <c r="A252" s="24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23"/>
    </row>
    <row r="253" spans="1:17" ht="18.75" customHeight="1" x14ac:dyDescent="0.5">
      <c r="A253" s="24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23"/>
    </row>
    <row r="254" spans="1:17" ht="18.75" customHeight="1" x14ac:dyDescent="0.5">
      <c r="A254" s="24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23"/>
    </row>
    <row r="255" spans="1:17" ht="18.75" customHeight="1" x14ac:dyDescent="0.5">
      <c r="A255" s="24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23"/>
    </row>
    <row r="256" spans="1:17" ht="18.75" customHeight="1" x14ac:dyDescent="0.5">
      <c r="A256" s="24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23"/>
    </row>
    <row r="257" spans="1:17" ht="18.75" customHeight="1" x14ac:dyDescent="0.5">
      <c r="A257" s="24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23"/>
    </row>
    <row r="258" spans="1:17" ht="18.75" customHeight="1" x14ac:dyDescent="0.5">
      <c r="A258" s="24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23"/>
    </row>
    <row r="259" spans="1:17" ht="18.75" customHeight="1" x14ac:dyDescent="0.5">
      <c r="A259" s="24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23"/>
    </row>
    <row r="260" spans="1:17" ht="18.75" customHeight="1" x14ac:dyDescent="0.5">
      <c r="A260" s="24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23"/>
    </row>
    <row r="261" spans="1:17" ht="18.75" customHeight="1" x14ac:dyDescent="0.5">
      <c r="A261" s="24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23"/>
    </row>
    <row r="262" spans="1:17" ht="18.75" customHeight="1" x14ac:dyDescent="0.5">
      <c r="A262" s="24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23"/>
    </row>
    <row r="263" spans="1:17" ht="18.75" customHeight="1" x14ac:dyDescent="0.5">
      <c r="A263" s="24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23"/>
    </row>
    <row r="264" spans="1:17" ht="18.75" customHeight="1" x14ac:dyDescent="0.5">
      <c r="A264" s="24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23"/>
    </row>
    <row r="265" spans="1:17" ht="18.75" customHeight="1" x14ac:dyDescent="0.5">
      <c r="A265" s="24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23"/>
    </row>
    <row r="266" spans="1:17" ht="18.75" customHeight="1" x14ac:dyDescent="0.5">
      <c r="A266" s="24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23"/>
    </row>
    <row r="267" spans="1:17" ht="18.75" customHeight="1" x14ac:dyDescent="0.5">
      <c r="A267" s="24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23"/>
    </row>
    <row r="268" spans="1:17" ht="18.75" customHeight="1" x14ac:dyDescent="0.5">
      <c r="A268" s="24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23"/>
    </row>
    <row r="269" spans="1:17" ht="18.75" customHeight="1" x14ac:dyDescent="0.5">
      <c r="A269" s="24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23"/>
    </row>
    <row r="270" spans="1:17" ht="18.75" customHeight="1" x14ac:dyDescent="0.5">
      <c r="A270" s="24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23"/>
    </row>
    <row r="271" spans="1:17" ht="18.75" customHeight="1" x14ac:dyDescent="0.5">
      <c r="A271" s="24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23"/>
    </row>
    <row r="272" spans="1:17" ht="18.75" customHeight="1" x14ac:dyDescent="0.5">
      <c r="A272" s="24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23"/>
    </row>
    <row r="273" spans="1:17" ht="18.75" customHeight="1" x14ac:dyDescent="0.5">
      <c r="A273" s="24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23"/>
    </row>
    <row r="274" spans="1:17" ht="18.75" customHeight="1" x14ac:dyDescent="0.5">
      <c r="A274" s="24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23"/>
    </row>
    <row r="275" spans="1:17" ht="18.75" customHeight="1" x14ac:dyDescent="0.5">
      <c r="A275" s="24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23"/>
    </row>
    <row r="276" spans="1:17" ht="18.75" customHeight="1" x14ac:dyDescent="0.5">
      <c r="A276" s="24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23"/>
    </row>
    <row r="277" spans="1:17" ht="18.75" customHeight="1" x14ac:dyDescent="0.5">
      <c r="A277" s="24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23"/>
    </row>
    <row r="278" spans="1:17" ht="18.75" customHeight="1" x14ac:dyDescent="0.5">
      <c r="A278" s="24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23"/>
    </row>
    <row r="279" spans="1:17" ht="18.75" customHeight="1" x14ac:dyDescent="0.5">
      <c r="A279" s="24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23"/>
    </row>
    <row r="280" spans="1:17" ht="18.75" customHeight="1" x14ac:dyDescent="0.5">
      <c r="A280" s="24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23"/>
    </row>
    <row r="281" spans="1:17" ht="18.75" customHeight="1" x14ac:dyDescent="0.5">
      <c r="A281" s="24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23"/>
    </row>
    <row r="282" spans="1:17" ht="18.75" customHeight="1" x14ac:dyDescent="0.5">
      <c r="A282" s="24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23"/>
    </row>
    <row r="283" spans="1:17" ht="18.75" customHeight="1" x14ac:dyDescent="0.5">
      <c r="A283" s="24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23"/>
    </row>
    <row r="284" spans="1:17" ht="18.75" customHeight="1" x14ac:dyDescent="0.5">
      <c r="A284" s="24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23"/>
    </row>
    <row r="285" spans="1:17" ht="18.75" customHeight="1" x14ac:dyDescent="0.5">
      <c r="A285" s="24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23"/>
    </row>
    <row r="286" spans="1:17" ht="18.75" customHeight="1" x14ac:dyDescent="0.5">
      <c r="A286" s="24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23"/>
    </row>
    <row r="287" spans="1:17" ht="18.75" customHeight="1" x14ac:dyDescent="0.5">
      <c r="A287" s="24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23"/>
    </row>
    <row r="288" spans="1:17" ht="18.75" customHeight="1" x14ac:dyDescent="0.5">
      <c r="A288" s="24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23"/>
    </row>
    <row r="289" spans="1:17" ht="18.75" customHeight="1" x14ac:dyDescent="0.5">
      <c r="A289" s="24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23"/>
    </row>
    <row r="290" spans="1:17" ht="18.75" customHeight="1" x14ac:dyDescent="0.5">
      <c r="A290" s="24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23"/>
    </row>
    <row r="291" spans="1:17" ht="18.75" customHeight="1" x14ac:dyDescent="0.5">
      <c r="A291" s="24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23"/>
    </row>
    <row r="292" spans="1:17" ht="18.75" customHeight="1" x14ac:dyDescent="0.5">
      <c r="A292" s="24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23"/>
    </row>
    <row r="293" spans="1:17" ht="18.75" customHeight="1" x14ac:dyDescent="0.5">
      <c r="A293" s="24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23"/>
    </row>
    <row r="294" spans="1:17" ht="18.75" customHeight="1" x14ac:dyDescent="0.5">
      <c r="A294" s="24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23"/>
    </row>
    <row r="295" spans="1:17" ht="18.75" customHeight="1" x14ac:dyDescent="0.5">
      <c r="A295" s="24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23"/>
    </row>
    <row r="296" spans="1:17" ht="18.75" customHeight="1" x14ac:dyDescent="0.5">
      <c r="A296" s="24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23"/>
    </row>
    <row r="297" spans="1:17" ht="18.75" customHeight="1" x14ac:dyDescent="0.5">
      <c r="A297" s="24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23"/>
    </row>
    <row r="298" spans="1:17" ht="18.75" customHeight="1" x14ac:dyDescent="0.5">
      <c r="A298" s="24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23"/>
    </row>
    <row r="299" spans="1:17" ht="18.75" customHeight="1" x14ac:dyDescent="0.5">
      <c r="A299" s="24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23"/>
    </row>
    <row r="300" spans="1:17" ht="18.75" customHeight="1" x14ac:dyDescent="0.5">
      <c r="A300" s="24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23"/>
    </row>
    <row r="301" spans="1:17" ht="18.75" customHeight="1" x14ac:dyDescent="0.5">
      <c r="A301" s="24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23"/>
    </row>
    <row r="302" spans="1:17" ht="18.75" customHeight="1" x14ac:dyDescent="0.5">
      <c r="A302" s="24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23"/>
    </row>
    <row r="303" spans="1:17" ht="18.75" customHeight="1" x14ac:dyDescent="0.5">
      <c r="A303" s="24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23"/>
    </row>
    <row r="304" spans="1:17" ht="18.75" customHeight="1" x14ac:dyDescent="0.5">
      <c r="A304" s="24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23"/>
    </row>
    <row r="305" spans="1:17" ht="18.75" customHeight="1" x14ac:dyDescent="0.5">
      <c r="A305" s="24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23"/>
    </row>
    <row r="306" spans="1:17" ht="18.75" customHeight="1" x14ac:dyDescent="0.5">
      <c r="A306" s="24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23"/>
    </row>
    <row r="307" spans="1:17" ht="18.75" customHeight="1" x14ac:dyDescent="0.5">
      <c r="A307" s="24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23"/>
    </row>
    <row r="308" spans="1:17" ht="18.75" customHeight="1" x14ac:dyDescent="0.5">
      <c r="A308" s="24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23"/>
    </row>
    <row r="309" spans="1:17" ht="18.75" customHeight="1" x14ac:dyDescent="0.5">
      <c r="A309" s="24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23"/>
    </row>
    <row r="310" spans="1:17" ht="18.75" customHeight="1" x14ac:dyDescent="0.5">
      <c r="A310" s="24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23"/>
    </row>
    <row r="311" spans="1:17" ht="18.75" customHeight="1" x14ac:dyDescent="0.5">
      <c r="A311" s="24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23"/>
    </row>
    <row r="312" spans="1:17" ht="18.75" customHeight="1" x14ac:dyDescent="0.5">
      <c r="A312" s="24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23"/>
    </row>
    <row r="313" spans="1:17" ht="18.75" customHeight="1" x14ac:dyDescent="0.5">
      <c r="A313" s="24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23"/>
    </row>
    <row r="314" spans="1:17" ht="18.75" customHeight="1" x14ac:dyDescent="0.5">
      <c r="A314" s="24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23"/>
    </row>
    <row r="315" spans="1:17" ht="18.75" customHeight="1" x14ac:dyDescent="0.5">
      <c r="A315" s="24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23"/>
    </row>
    <row r="316" spans="1:17" ht="18.75" customHeight="1" x14ac:dyDescent="0.5">
      <c r="A316" s="24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23"/>
    </row>
    <row r="317" spans="1:17" ht="18.75" customHeight="1" x14ac:dyDescent="0.5">
      <c r="A317" s="24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23"/>
    </row>
    <row r="318" spans="1:17" ht="18.75" customHeight="1" x14ac:dyDescent="0.5">
      <c r="A318" s="24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23"/>
    </row>
    <row r="319" spans="1:17" ht="18.75" customHeight="1" x14ac:dyDescent="0.5">
      <c r="A319" s="24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23"/>
    </row>
    <row r="320" spans="1:17" ht="18.75" customHeight="1" x14ac:dyDescent="0.5">
      <c r="A320" s="24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23"/>
    </row>
    <row r="321" spans="1:17" ht="18.75" customHeight="1" x14ac:dyDescent="0.5">
      <c r="A321" s="24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23"/>
    </row>
    <row r="322" spans="1:17" ht="18.75" customHeight="1" x14ac:dyDescent="0.5">
      <c r="A322" s="24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23"/>
    </row>
    <row r="323" spans="1:17" ht="18.75" customHeight="1" x14ac:dyDescent="0.5">
      <c r="A323" s="24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23"/>
    </row>
    <row r="324" spans="1:17" ht="18.75" customHeight="1" x14ac:dyDescent="0.5">
      <c r="A324" s="24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23"/>
    </row>
    <row r="325" spans="1:17" ht="18.75" customHeight="1" x14ac:dyDescent="0.5">
      <c r="A325" s="24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23"/>
    </row>
    <row r="326" spans="1:17" ht="18.75" customHeight="1" x14ac:dyDescent="0.5">
      <c r="A326" s="24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23"/>
    </row>
    <row r="327" spans="1:17" ht="18.75" customHeight="1" x14ac:dyDescent="0.5">
      <c r="A327" s="24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23"/>
    </row>
    <row r="328" spans="1:17" ht="18.75" customHeight="1" x14ac:dyDescent="0.5">
      <c r="A328" s="24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23"/>
    </row>
    <row r="329" spans="1:17" ht="18.75" customHeight="1" x14ac:dyDescent="0.5">
      <c r="A329" s="24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23"/>
    </row>
    <row r="330" spans="1:17" ht="18.75" customHeight="1" x14ac:dyDescent="0.5">
      <c r="A330" s="24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23"/>
    </row>
    <row r="331" spans="1:17" ht="18.75" customHeight="1" x14ac:dyDescent="0.5">
      <c r="A331" s="24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23"/>
    </row>
    <row r="332" spans="1:17" ht="18.75" customHeight="1" x14ac:dyDescent="0.5">
      <c r="A332" s="24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23"/>
    </row>
    <row r="333" spans="1:17" ht="18.75" customHeight="1" x14ac:dyDescent="0.5">
      <c r="A333" s="24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23"/>
    </row>
    <row r="334" spans="1:17" ht="18.75" customHeight="1" x14ac:dyDescent="0.5">
      <c r="A334" s="24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23"/>
    </row>
    <row r="335" spans="1:17" ht="18.75" customHeight="1" x14ac:dyDescent="0.5">
      <c r="A335" s="24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23"/>
    </row>
    <row r="336" spans="1:17" ht="18.75" customHeight="1" x14ac:dyDescent="0.5">
      <c r="A336" s="24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23"/>
    </row>
    <row r="337" spans="1:17" ht="18.75" customHeight="1" x14ac:dyDescent="0.5">
      <c r="A337" s="24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23"/>
    </row>
    <row r="338" spans="1:17" ht="18.75" customHeight="1" x14ac:dyDescent="0.5">
      <c r="A338" s="24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23"/>
    </row>
    <row r="339" spans="1:17" ht="18.75" customHeight="1" x14ac:dyDescent="0.5">
      <c r="A339" s="24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23"/>
    </row>
    <row r="340" spans="1:17" ht="18.75" customHeight="1" x14ac:dyDescent="0.5">
      <c r="A340" s="24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23"/>
    </row>
    <row r="341" spans="1:17" ht="18.75" customHeight="1" x14ac:dyDescent="0.5">
      <c r="A341" s="24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23"/>
    </row>
    <row r="342" spans="1:17" ht="18.75" customHeight="1" x14ac:dyDescent="0.5">
      <c r="A342" s="24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23"/>
    </row>
    <row r="343" spans="1:17" ht="18.75" customHeight="1" x14ac:dyDescent="0.5">
      <c r="A343" s="24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23"/>
    </row>
    <row r="344" spans="1:17" ht="18.75" customHeight="1" x14ac:dyDescent="0.5">
      <c r="A344" s="24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23"/>
    </row>
    <row r="345" spans="1:17" ht="18.75" customHeight="1" x14ac:dyDescent="0.5">
      <c r="A345" s="24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23"/>
    </row>
    <row r="346" spans="1:17" ht="18.75" customHeight="1" x14ac:dyDescent="0.5">
      <c r="A346" s="24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23"/>
    </row>
    <row r="347" spans="1:17" ht="18.75" customHeight="1" x14ac:dyDescent="0.5">
      <c r="A347" s="24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23"/>
    </row>
    <row r="348" spans="1:17" ht="18.75" customHeight="1" x14ac:dyDescent="0.5">
      <c r="A348" s="24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23"/>
    </row>
    <row r="349" spans="1:17" ht="18.75" customHeight="1" x14ac:dyDescent="0.5">
      <c r="A349" s="24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23"/>
    </row>
    <row r="350" spans="1:17" ht="18.75" customHeight="1" x14ac:dyDescent="0.5">
      <c r="A350" s="24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23"/>
    </row>
    <row r="351" spans="1:17" ht="18.75" customHeight="1" x14ac:dyDescent="0.5">
      <c r="A351" s="24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23"/>
    </row>
    <row r="352" spans="1:17" ht="18.75" customHeight="1" x14ac:dyDescent="0.5">
      <c r="A352" s="24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23"/>
    </row>
    <row r="353" spans="1:17" ht="18.75" customHeight="1" x14ac:dyDescent="0.5">
      <c r="A353" s="24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23"/>
    </row>
    <row r="354" spans="1:17" ht="18.75" customHeight="1" x14ac:dyDescent="0.5">
      <c r="A354" s="24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23"/>
    </row>
    <row r="355" spans="1:17" ht="18.75" customHeight="1" x14ac:dyDescent="0.5">
      <c r="A355" s="24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23"/>
    </row>
    <row r="356" spans="1:17" ht="18.75" customHeight="1" x14ac:dyDescent="0.5">
      <c r="A356" s="24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23"/>
    </row>
    <row r="357" spans="1:17" ht="18.75" customHeight="1" x14ac:dyDescent="0.5">
      <c r="A357" s="24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23"/>
    </row>
    <row r="358" spans="1:17" ht="18.75" customHeight="1" x14ac:dyDescent="0.5">
      <c r="A358" s="24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23"/>
    </row>
    <row r="359" spans="1:17" ht="18.75" customHeight="1" x14ac:dyDescent="0.5">
      <c r="A359" s="24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23"/>
    </row>
    <row r="360" spans="1:17" ht="18.75" customHeight="1" x14ac:dyDescent="0.5">
      <c r="A360" s="24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23"/>
    </row>
    <row r="361" spans="1:17" ht="18.75" customHeight="1" x14ac:dyDescent="0.5">
      <c r="A361" s="24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23"/>
    </row>
    <row r="362" spans="1:17" ht="18.75" customHeight="1" x14ac:dyDescent="0.5">
      <c r="A362" s="24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23"/>
    </row>
    <row r="363" spans="1:17" ht="18.75" customHeight="1" x14ac:dyDescent="0.5">
      <c r="A363" s="24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23"/>
    </row>
    <row r="364" spans="1:17" ht="18.75" customHeight="1" x14ac:dyDescent="0.5">
      <c r="A364" s="24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23"/>
    </row>
    <row r="365" spans="1:17" ht="18.75" customHeight="1" x14ac:dyDescent="0.5">
      <c r="A365" s="24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23"/>
    </row>
    <row r="366" spans="1:17" ht="18.75" customHeight="1" x14ac:dyDescent="0.5">
      <c r="A366" s="24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23"/>
    </row>
    <row r="367" spans="1:17" ht="18.75" customHeight="1" x14ac:dyDescent="0.5">
      <c r="A367" s="24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23"/>
    </row>
    <row r="368" spans="1:17" ht="18.75" customHeight="1" x14ac:dyDescent="0.5">
      <c r="A368" s="24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23"/>
    </row>
    <row r="369" spans="1:17" ht="18.75" customHeight="1" x14ac:dyDescent="0.5">
      <c r="A369" s="24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23"/>
    </row>
    <row r="370" spans="1:17" ht="18.75" customHeight="1" x14ac:dyDescent="0.5">
      <c r="A370" s="24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23"/>
    </row>
    <row r="371" spans="1:17" ht="18.75" customHeight="1" x14ac:dyDescent="0.5">
      <c r="A371" s="24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23"/>
    </row>
    <row r="372" spans="1:17" ht="18.75" customHeight="1" x14ac:dyDescent="0.5">
      <c r="A372" s="24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23"/>
    </row>
    <row r="373" spans="1:17" ht="18.75" customHeight="1" x14ac:dyDescent="0.5">
      <c r="A373" s="24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23"/>
    </row>
    <row r="374" spans="1:17" ht="18.75" customHeight="1" x14ac:dyDescent="0.5">
      <c r="A374" s="24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23"/>
    </row>
    <row r="375" spans="1:17" ht="18.75" customHeight="1" x14ac:dyDescent="0.5">
      <c r="A375" s="24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23"/>
    </row>
    <row r="376" spans="1:17" ht="18.75" customHeight="1" x14ac:dyDescent="0.5">
      <c r="A376" s="24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23"/>
    </row>
    <row r="377" spans="1:17" ht="18.75" customHeight="1" x14ac:dyDescent="0.5">
      <c r="A377" s="24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23"/>
    </row>
    <row r="378" spans="1:17" ht="18.75" customHeight="1" x14ac:dyDescent="0.5">
      <c r="A378" s="24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23"/>
    </row>
    <row r="379" spans="1:17" ht="18.75" customHeight="1" x14ac:dyDescent="0.5">
      <c r="A379" s="24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23"/>
    </row>
    <row r="380" spans="1:17" ht="18.75" customHeight="1" x14ac:dyDescent="0.5">
      <c r="A380" s="24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23"/>
    </row>
    <row r="381" spans="1:17" ht="18.75" customHeight="1" x14ac:dyDescent="0.5">
      <c r="A381" s="24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23"/>
    </row>
    <row r="382" spans="1:17" ht="18.75" customHeight="1" x14ac:dyDescent="0.5">
      <c r="A382" s="24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23"/>
    </row>
    <row r="383" spans="1:17" ht="18.75" customHeight="1" x14ac:dyDescent="0.5">
      <c r="A383" s="24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23"/>
    </row>
    <row r="384" spans="1:17" ht="18.75" customHeight="1" x14ac:dyDescent="0.5">
      <c r="A384" s="24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23"/>
    </row>
    <row r="385" spans="1:17" ht="18.75" customHeight="1" x14ac:dyDescent="0.5">
      <c r="A385" s="24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23"/>
    </row>
    <row r="386" spans="1:17" ht="18.75" customHeight="1" x14ac:dyDescent="0.5">
      <c r="A386" s="24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23"/>
    </row>
    <row r="387" spans="1:17" ht="18.75" customHeight="1" x14ac:dyDescent="0.5">
      <c r="A387" s="24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23"/>
    </row>
    <row r="388" spans="1:17" ht="18.75" customHeight="1" x14ac:dyDescent="0.5">
      <c r="A388" s="24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23"/>
    </row>
    <row r="389" spans="1:17" ht="18.75" customHeight="1" x14ac:dyDescent="0.5">
      <c r="A389" s="24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23"/>
    </row>
    <row r="390" spans="1:17" ht="18.75" customHeight="1" x14ac:dyDescent="0.5">
      <c r="A390" s="24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23"/>
    </row>
    <row r="391" spans="1:17" ht="18.75" customHeight="1" x14ac:dyDescent="0.5">
      <c r="A391" s="24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23"/>
    </row>
    <row r="392" spans="1:17" ht="18.75" customHeight="1" x14ac:dyDescent="0.5">
      <c r="A392" s="24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23"/>
    </row>
    <row r="393" spans="1:17" ht="18.75" customHeight="1" x14ac:dyDescent="0.5">
      <c r="A393" s="24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23"/>
    </row>
    <row r="394" spans="1:17" ht="18.75" customHeight="1" x14ac:dyDescent="0.5">
      <c r="A394" s="24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23"/>
    </row>
    <row r="395" spans="1:17" ht="18.75" customHeight="1" x14ac:dyDescent="0.5">
      <c r="A395" s="24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23"/>
    </row>
    <row r="396" spans="1:17" ht="18.75" customHeight="1" x14ac:dyDescent="0.5">
      <c r="A396" s="24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23"/>
    </row>
    <row r="397" spans="1:17" ht="18.75" customHeight="1" x14ac:dyDescent="0.5">
      <c r="A397" s="24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23"/>
    </row>
    <row r="398" spans="1:17" ht="18.75" customHeight="1" x14ac:dyDescent="0.5">
      <c r="A398" s="24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23"/>
    </row>
    <row r="399" spans="1:17" ht="18.75" customHeight="1" x14ac:dyDescent="0.5">
      <c r="A399" s="24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23"/>
    </row>
    <row r="400" spans="1:17" ht="18.75" customHeight="1" x14ac:dyDescent="0.5">
      <c r="A400" s="24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23"/>
    </row>
    <row r="401" spans="1:17" ht="18.75" customHeight="1" x14ac:dyDescent="0.5">
      <c r="A401" s="24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23"/>
    </row>
    <row r="402" spans="1:17" ht="18.75" customHeight="1" x14ac:dyDescent="0.5">
      <c r="A402" s="24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23"/>
    </row>
    <row r="403" spans="1:17" ht="18.75" customHeight="1" x14ac:dyDescent="0.5">
      <c r="A403" s="24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23"/>
    </row>
    <row r="404" spans="1:17" ht="18.75" customHeight="1" x14ac:dyDescent="0.5">
      <c r="A404" s="24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23"/>
    </row>
    <row r="405" spans="1:17" ht="18.75" customHeight="1" x14ac:dyDescent="0.5">
      <c r="A405" s="24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23"/>
    </row>
    <row r="406" spans="1:17" ht="18.75" customHeight="1" x14ac:dyDescent="0.5">
      <c r="A406" s="24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23"/>
    </row>
    <row r="407" spans="1:17" ht="18.75" customHeight="1" x14ac:dyDescent="0.5">
      <c r="A407" s="24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23"/>
    </row>
    <row r="408" spans="1:17" ht="18.75" customHeight="1" x14ac:dyDescent="0.5">
      <c r="A408" s="24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23"/>
    </row>
    <row r="409" spans="1:17" ht="18.75" customHeight="1" x14ac:dyDescent="0.5">
      <c r="A409" s="24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23"/>
    </row>
    <row r="410" spans="1:17" ht="18.75" customHeight="1" x14ac:dyDescent="0.5">
      <c r="A410" s="24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23"/>
    </row>
    <row r="411" spans="1:17" ht="18.75" customHeight="1" x14ac:dyDescent="0.5">
      <c r="A411" s="24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23"/>
    </row>
    <row r="412" spans="1:17" ht="18.75" customHeight="1" x14ac:dyDescent="0.5">
      <c r="A412" s="24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23"/>
    </row>
    <row r="413" spans="1:17" ht="18.75" customHeight="1" x14ac:dyDescent="0.5">
      <c r="A413" s="24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23"/>
    </row>
    <row r="414" spans="1:17" ht="18.75" customHeight="1" x14ac:dyDescent="0.5">
      <c r="A414" s="24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23"/>
    </row>
    <row r="415" spans="1:17" ht="18.75" customHeight="1" x14ac:dyDescent="0.5">
      <c r="A415" s="24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23"/>
    </row>
    <row r="416" spans="1:17" ht="18.75" customHeight="1" x14ac:dyDescent="0.5">
      <c r="A416" s="24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23"/>
    </row>
    <row r="417" spans="1:17" ht="18.75" customHeight="1" x14ac:dyDescent="0.5">
      <c r="A417" s="24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23"/>
    </row>
    <row r="418" spans="1:17" ht="18.75" customHeight="1" x14ac:dyDescent="0.5">
      <c r="A418" s="24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23"/>
    </row>
    <row r="419" spans="1:17" ht="18.75" customHeight="1" x14ac:dyDescent="0.5">
      <c r="A419" s="24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23"/>
    </row>
    <row r="420" spans="1:17" ht="18.75" customHeight="1" x14ac:dyDescent="0.5">
      <c r="A420" s="24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23"/>
    </row>
    <row r="421" spans="1:17" ht="18.75" customHeight="1" x14ac:dyDescent="0.5">
      <c r="A421" s="24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23"/>
    </row>
    <row r="422" spans="1:17" ht="18.75" customHeight="1" x14ac:dyDescent="0.5">
      <c r="A422" s="24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23"/>
    </row>
    <row r="423" spans="1:17" ht="18.75" customHeight="1" x14ac:dyDescent="0.5">
      <c r="A423" s="24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23"/>
    </row>
    <row r="424" spans="1:17" ht="18.75" customHeight="1" x14ac:dyDescent="0.5">
      <c r="A424" s="24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23"/>
    </row>
    <row r="425" spans="1:17" ht="18.75" customHeight="1" x14ac:dyDescent="0.5">
      <c r="A425" s="24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23"/>
    </row>
    <row r="426" spans="1:17" ht="18.75" customHeight="1" x14ac:dyDescent="0.5">
      <c r="A426" s="24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23"/>
    </row>
    <row r="427" spans="1:17" ht="18.75" customHeight="1" x14ac:dyDescent="0.5">
      <c r="A427" s="24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23"/>
    </row>
    <row r="428" spans="1:17" ht="18.75" customHeight="1" x14ac:dyDescent="0.5">
      <c r="A428" s="24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23"/>
    </row>
    <row r="429" spans="1:17" ht="18.75" customHeight="1" x14ac:dyDescent="0.5">
      <c r="A429" s="24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23"/>
    </row>
    <row r="430" spans="1:17" ht="18.75" customHeight="1" x14ac:dyDescent="0.5">
      <c r="A430" s="24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23"/>
    </row>
    <row r="431" spans="1:17" ht="18.75" customHeight="1" x14ac:dyDescent="0.5">
      <c r="A431" s="24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23"/>
    </row>
    <row r="432" spans="1:17" ht="18.75" customHeight="1" x14ac:dyDescent="0.5">
      <c r="A432" s="24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23"/>
    </row>
    <row r="433" spans="1:17" ht="18.75" customHeight="1" x14ac:dyDescent="0.5">
      <c r="A433" s="24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23"/>
    </row>
    <row r="434" spans="1:17" ht="18.75" customHeight="1" x14ac:dyDescent="0.5">
      <c r="A434" s="24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23"/>
    </row>
    <row r="435" spans="1:17" ht="18.75" customHeight="1" x14ac:dyDescent="0.5">
      <c r="A435" s="24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23"/>
    </row>
    <row r="436" spans="1:17" ht="18.75" customHeight="1" x14ac:dyDescent="0.5">
      <c r="A436" s="24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23"/>
    </row>
    <row r="437" spans="1:17" ht="18.75" customHeight="1" x14ac:dyDescent="0.5">
      <c r="A437" s="24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23"/>
    </row>
    <row r="438" spans="1:17" ht="18.75" customHeight="1" x14ac:dyDescent="0.5">
      <c r="A438" s="24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23"/>
    </row>
    <row r="439" spans="1:17" ht="18.75" customHeight="1" x14ac:dyDescent="0.5">
      <c r="A439" s="24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23"/>
    </row>
    <row r="440" spans="1:17" ht="18.75" customHeight="1" x14ac:dyDescent="0.5">
      <c r="A440" s="24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23"/>
    </row>
    <row r="441" spans="1:17" ht="18.75" customHeight="1" x14ac:dyDescent="0.5">
      <c r="A441" s="24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23"/>
    </row>
    <row r="442" spans="1:17" ht="18.75" customHeight="1" x14ac:dyDescent="0.5">
      <c r="A442" s="24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23"/>
    </row>
    <row r="443" spans="1:17" ht="18.75" customHeight="1" x14ac:dyDescent="0.5">
      <c r="A443" s="24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23"/>
    </row>
    <row r="444" spans="1:17" ht="18.75" customHeight="1" x14ac:dyDescent="0.5">
      <c r="A444" s="24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23"/>
    </row>
    <row r="445" spans="1:17" ht="18.75" customHeight="1" x14ac:dyDescent="0.5">
      <c r="A445" s="24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23"/>
    </row>
    <row r="446" spans="1:17" ht="18.75" customHeight="1" x14ac:dyDescent="0.5">
      <c r="A446" s="24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23"/>
    </row>
    <row r="447" spans="1:17" ht="18.75" customHeight="1" x14ac:dyDescent="0.5">
      <c r="A447" s="24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23"/>
    </row>
    <row r="448" spans="1:17" ht="18.75" customHeight="1" x14ac:dyDescent="0.5">
      <c r="A448" s="24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23"/>
    </row>
    <row r="449" spans="1:17" ht="18.75" customHeight="1" x14ac:dyDescent="0.5">
      <c r="A449" s="24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23"/>
    </row>
    <row r="450" spans="1:17" ht="18.75" customHeight="1" x14ac:dyDescent="0.5">
      <c r="A450" s="24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23"/>
    </row>
    <row r="451" spans="1:17" ht="18.75" customHeight="1" x14ac:dyDescent="0.5">
      <c r="A451" s="24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23"/>
    </row>
    <row r="452" spans="1:17" ht="18.75" customHeight="1" x14ac:dyDescent="0.5">
      <c r="A452" s="24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23"/>
    </row>
    <row r="453" spans="1:17" ht="18.75" customHeight="1" x14ac:dyDescent="0.5">
      <c r="A453" s="24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23"/>
    </row>
    <row r="454" spans="1:17" ht="18.75" customHeight="1" x14ac:dyDescent="0.5">
      <c r="A454" s="24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23"/>
    </row>
    <row r="455" spans="1:17" ht="18.75" customHeight="1" x14ac:dyDescent="0.5">
      <c r="A455" s="24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23"/>
    </row>
    <row r="456" spans="1:17" ht="18.75" customHeight="1" x14ac:dyDescent="0.5">
      <c r="A456" s="24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23"/>
    </row>
    <row r="457" spans="1:17" ht="18.75" customHeight="1" x14ac:dyDescent="0.5">
      <c r="A457" s="24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23"/>
    </row>
    <row r="458" spans="1:17" ht="18.75" customHeight="1" x14ac:dyDescent="0.5">
      <c r="A458" s="24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23"/>
    </row>
    <row r="459" spans="1:17" ht="18.75" customHeight="1" x14ac:dyDescent="0.5">
      <c r="A459" s="24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23"/>
    </row>
    <row r="460" spans="1:17" ht="18.75" customHeight="1" x14ac:dyDescent="0.5">
      <c r="A460" s="24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23"/>
    </row>
    <row r="461" spans="1:17" ht="18.75" customHeight="1" x14ac:dyDescent="0.5">
      <c r="A461" s="24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23"/>
    </row>
    <row r="462" spans="1:17" ht="18.75" customHeight="1" x14ac:dyDescent="0.5">
      <c r="A462" s="24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23"/>
    </row>
    <row r="463" spans="1:17" ht="18.75" customHeight="1" x14ac:dyDescent="0.5">
      <c r="A463" s="24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23"/>
    </row>
    <row r="464" spans="1:17" ht="18.75" customHeight="1" x14ac:dyDescent="0.5">
      <c r="A464" s="24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23"/>
    </row>
    <row r="465" spans="1:17" ht="18.75" customHeight="1" x14ac:dyDescent="0.5">
      <c r="A465" s="24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23"/>
    </row>
    <row r="466" spans="1:17" ht="18.75" customHeight="1" x14ac:dyDescent="0.5">
      <c r="A466" s="24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23"/>
    </row>
    <row r="467" spans="1:17" ht="18.75" customHeight="1" x14ac:dyDescent="0.5">
      <c r="A467" s="24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23"/>
    </row>
    <row r="468" spans="1:17" ht="18.75" customHeight="1" x14ac:dyDescent="0.5">
      <c r="A468" s="24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23"/>
    </row>
    <row r="469" spans="1:17" ht="18.75" customHeight="1" x14ac:dyDescent="0.5">
      <c r="A469" s="24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23"/>
    </row>
    <row r="470" spans="1:17" ht="18.75" customHeight="1" x14ac:dyDescent="0.5">
      <c r="A470" s="24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23"/>
    </row>
    <row r="471" spans="1:17" ht="18.75" customHeight="1" x14ac:dyDescent="0.5">
      <c r="A471" s="24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23"/>
    </row>
    <row r="472" spans="1:17" ht="18.75" customHeight="1" x14ac:dyDescent="0.5">
      <c r="A472" s="24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23"/>
    </row>
    <row r="473" spans="1:17" ht="18.75" customHeight="1" x14ac:dyDescent="0.5">
      <c r="A473" s="24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23"/>
    </row>
    <row r="474" spans="1:17" ht="18.75" customHeight="1" x14ac:dyDescent="0.5">
      <c r="A474" s="24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23"/>
    </row>
    <row r="475" spans="1:17" ht="18.75" customHeight="1" x14ac:dyDescent="0.5">
      <c r="A475" s="24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23"/>
    </row>
    <row r="476" spans="1:17" ht="18.75" customHeight="1" x14ac:dyDescent="0.5">
      <c r="A476" s="24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23"/>
    </row>
    <row r="477" spans="1:17" ht="18.75" customHeight="1" x14ac:dyDescent="0.5">
      <c r="A477" s="24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23"/>
    </row>
    <row r="478" spans="1:17" ht="18.75" customHeight="1" x14ac:dyDescent="0.5">
      <c r="A478" s="24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23"/>
    </row>
    <row r="479" spans="1:17" ht="18.75" customHeight="1" x14ac:dyDescent="0.5">
      <c r="A479" s="24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23"/>
    </row>
    <row r="480" spans="1:17" ht="18.75" customHeight="1" x14ac:dyDescent="0.5">
      <c r="A480" s="24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23"/>
    </row>
    <row r="481" spans="1:17" ht="18.75" customHeight="1" x14ac:dyDescent="0.5">
      <c r="A481" s="24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23"/>
    </row>
    <row r="482" spans="1:17" ht="18.75" customHeight="1" x14ac:dyDescent="0.5">
      <c r="A482" s="24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23"/>
    </row>
    <row r="483" spans="1:17" ht="18.75" customHeight="1" x14ac:dyDescent="0.5">
      <c r="A483" s="24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23"/>
    </row>
    <row r="484" spans="1:17" ht="18.75" customHeight="1" x14ac:dyDescent="0.5">
      <c r="A484" s="24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23"/>
    </row>
    <row r="485" spans="1:17" ht="18.75" customHeight="1" x14ac:dyDescent="0.5">
      <c r="A485" s="24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23"/>
    </row>
    <row r="486" spans="1:17" ht="18.75" customHeight="1" x14ac:dyDescent="0.5">
      <c r="A486" s="24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23"/>
    </row>
    <row r="487" spans="1:17" ht="18.75" customHeight="1" x14ac:dyDescent="0.5">
      <c r="A487" s="24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23"/>
    </row>
    <row r="488" spans="1:17" ht="18.75" customHeight="1" x14ac:dyDescent="0.5">
      <c r="A488" s="24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23"/>
    </row>
    <row r="489" spans="1:17" ht="18.75" customHeight="1" x14ac:dyDescent="0.5">
      <c r="A489" s="24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23"/>
    </row>
    <row r="490" spans="1:17" ht="18.75" customHeight="1" x14ac:dyDescent="0.5">
      <c r="A490" s="24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23"/>
    </row>
    <row r="491" spans="1:17" ht="18.75" customHeight="1" x14ac:dyDescent="0.5">
      <c r="A491" s="24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23"/>
    </row>
    <row r="492" spans="1:17" ht="18.75" customHeight="1" x14ac:dyDescent="0.5">
      <c r="A492" s="24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23"/>
    </row>
    <row r="493" spans="1:17" ht="18.75" customHeight="1" x14ac:dyDescent="0.5">
      <c r="A493" s="24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23"/>
    </row>
    <row r="494" spans="1:17" ht="18.75" customHeight="1" x14ac:dyDescent="0.5">
      <c r="A494" s="24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23"/>
    </row>
    <row r="495" spans="1:17" ht="18.75" customHeight="1" x14ac:dyDescent="0.5">
      <c r="A495" s="24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23"/>
    </row>
    <row r="496" spans="1:17" ht="18.75" customHeight="1" x14ac:dyDescent="0.5">
      <c r="A496" s="24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23"/>
    </row>
    <row r="497" spans="1:17" ht="18.75" customHeight="1" x14ac:dyDescent="0.5">
      <c r="A497" s="24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23"/>
    </row>
    <row r="498" spans="1:17" ht="18.75" customHeight="1" x14ac:dyDescent="0.5">
      <c r="A498" s="24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23"/>
    </row>
    <row r="499" spans="1:17" ht="18.75" customHeight="1" x14ac:dyDescent="0.5">
      <c r="A499" s="24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23"/>
    </row>
    <row r="500" spans="1:17" ht="18.75" customHeight="1" x14ac:dyDescent="0.5">
      <c r="A500" s="24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23"/>
    </row>
    <row r="501" spans="1:17" ht="18.75" customHeight="1" x14ac:dyDescent="0.5">
      <c r="A501" s="24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23"/>
    </row>
    <row r="502" spans="1:17" ht="18.75" customHeight="1" x14ac:dyDescent="0.5">
      <c r="A502" s="24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23"/>
    </row>
    <row r="503" spans="1:17" ht="18.75" customHeight="1" x14ac:dyDescent="0.5">
      <c r="A503" s="24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23"/>
    </row>
    <row r="504" spans="1:17" ht="18.75" customHeight="1" x14ac:dyDescent="0.5">
      <c r="A504" s="24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23"/>
    </row>
    <row r="505" spans="1:17" ht="18.75" customHeight="1" x14ac:dyDescent="0.5">
      <c r="A505" s="24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23"/>
    </row>
    <row r="506" spans="1:17" ht="18.75" customHeight="1" x14ac:dyDescent="0.5">
      <c r="A506" s="24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23"/>
    </row>
    <row r="507" spans="1:17" ht="18.75" customHeight="1" x14ac:dyDescent="0.5">
      <c r="A507" s="24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23"/>
    </row>
    <row r="508" spans="1:17" ht="18.75" customHeight="1" x14ac:dyDescent="0.5">
      <c r="A508" s="24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23"/>
    </row>
    <row r="509" spans="1:17" ht="18.75" customHeight="1" x14ac:dyDescent="0.5">
      <c r="A509" s="24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23"/>
    </row>
    <row r="510" spans="1:17" ht="18.75" customHeight="1" x14ac:dyDescent="0.5">
      <c r="A510" s="24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23"/>
    </row>
    <row r="511" spans="1:17" ht="18.75" customHeight="1" x14ac:dyDescent="0.5">
      <c r="A511" s="24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23"/>
    </row>
    <row r="512" spans="1:17" ht="18.75" customHeight="1" x14ac:dyDescent="0.5">
      <c r="A512" s="24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23"/>
    </row>
    <row r="513" spans="1:17" ht="18.75" customHeight="1" x14ac:dyDescent="0.5">
      <c r="A513" s="24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23"/>
    </row>
    <row r="514" spans="1:17" ht="18.75" customHeight="1" x14ac:dyDescent="0.5">
      <c r="A514" s="24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23"/>
    </row>
    <row r="515" spans="1:17" ht="18.75" customHeight="1" x14ac:dyDescent="0.5">
      <c r="A515" s="24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23"/>
    </row>
    <row r="516" spans="1:17" ht="18.75" customHeight="1" x14ac:dyDescent="0.5">
      <c r="A516" s="24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23"/>
    </row>
    <row r="517" spans="1:17" ht="18.75" customHeight="1" x14ac:dyDescent="0.5">
      <c r="A517" s="24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23"/>
    </row>
    <row r="518" spans="1:17" ht="18.75" customHeight="1" x14ac:dyDescent="0.5">
      <c r="A518" s="24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23"/>
    </row>
    <row r="519" spans="1:17" ht="18.75" customHeight="1" x14ac:dyDescent="0.5">
      <c r="A519" s="24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23"/>
    </row>
    <row r="520" spans="1:17" ht="18.75" customHeight="1" x14ac:dyDescent="0.5">
      <c r="A520" s="24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23"/>
    </row>
    <row r="521" spans="1:17" ht="18.75" customHeight="1" x14ac:dyDescent="0.5">
      <c r="A521" s="24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23"/>
    </row>
    <row r="522" spans="1:17" ht="18.75" customHeight="1" x14ac:dyDescent="0.5">
      <c r="A522" s="24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23"/>
    </row>
    <row r="523" spans="1:17" ht="18.75" customHeight="1" x14ac:dyDescent="0.5">
      <c r="A523" s="24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23"/>
    </row>
    <row r="524" spans="1:17" ht="18.75" customHeight="1" x14ac:dyDescent="0.5">
      <c r="A524" s="24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23"/>
    </row>
    <row r="525" spans="1:17" ht="18.75" customHeight="1" x14ac:dyDescent="0.5">
      <c r="A525" s="24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23"/>
    </row>
    <row r="526" spans="1:17" ht="18.75" customHeight="1" x14ac:dyDescent="0.5">
      <c r="A526" s="24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23"/>
    </row>
    <row r="527" spans="1:17" ht="18.75" customHeight="1" x14ac:dyDescent="0.5">
      <c r="A527" s="24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23"/>
    </row>
    <row r="528" spans="1:17" ht="18.75" customHeight="1" x14ac:dyDescent="0.5">
      <c r="A528" s="24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23"/>
    </row>
    <row r="529" spans="1:17" ht="18.75" customHeight="1" x14ac:dyDescent="0.5">
      <c r="A529" s="24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23"/>
    </row>
    <row r="530" spans="1:17" ht="18.75" customHeight="1" x14ac:dyDescent="0.5">
      <c r="A530" s="24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23"/>
    </row>
    <row r="531" spans="1:17" ht="18.75" customHeight="1" x14ac:dyDescent="0.5">
      <c r="A531" s="24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23"/>
    </row>
    <row r="532" spans="1:17" ht="18.75" customHeight="1" x14ac:dyDescent="0.5">
      <c r="A532" s="24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23"/>
    </row>
    <row r="533" spans="1:17" ht="18.75" customHeight="1" x14ac:dyDescent="0.5">
      <c r="A533" s="24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23"/>
    </row>
    <row r="534" spans="1:17" ht="18.75" customHeight="1" x14ac:dyDescent="0.5">
      <c r="A534" s="24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23"/>
    </row>
    <row r="535" spans="1:17" ht="18.75" customHeight="1" x14ac:dyDescent="0.5">
      <c r="A535" s="24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23"/>
    </row>
    <row r="536" spans="1:17" ht="18.75" customHeight="1" x14ac:dyDescent="0.5">
      <c r="A536" s="24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23"/>
    </row>
    <row r="537" spans="1:17" ht="18.75" customHeight="1" x14ac:dyDescent="0.5">
      <c r="A537" s="24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23"/>
    </row>
    <row r="538" spans="1:17" ht="18.75" customHeight="1" x14ac:dyDescent="0.5">
      <c r="A538" s="24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23"/>
    </row>
    <row r="539" spans="1:17" ht="18.75" customHeight="1" x14ac:dyDescent="0.5">
      <c r="A539" s="24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23"/>
    </row>
    <row r="540" spans="1:17" ht="18.75" customHeight="1" x14ac:dyDescent="0.5">
      <c r="A540" s="24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23"/>
    </row>
    <row r="541" spans="1:17" ht="18.75" customHeight="1" x14ac:dyDescent="0.5">
      <c r="A541" s="24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23"/>
    </row>
    <row r="542" spans="1:17" ht="18.75" customHeight="1" x14ac:dyDescent="0.5">
      <c r="A542" s="24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23"/>
    </row>
    <row r="543" spans="1:17" ht="18.75" customHeight="1" x14ac:dyDescent="0.5">
      <c r="A543" s="24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23"/>
    </row>
    <row r="544" spans="1:17" ht="18.75" customHeight="1" x14ac:dyDescent="0.5">
      <c r="A544" s="24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23"/>
    </row>
    <row r="545" spans="1:17" ht="18.75" customHeight="1" x14ac:dyDescent="0.5">
      <c r="A545" s="24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23"/>
    </row>
    <row r="546" spans="1:17" ht="18.75" customHeight="1" x14ac:dyDescent="0.5">
      <c r="A546" s="24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23"/>
    </row>
    <row r="547" spans="1:17" ht="18.75" customHeight="1" x14ac:dyDescent="0.5">
      <c r="A547" s="24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23"/>
    </row>
    <row r="548" spans="1:17" ht="18.75" customHeight="1" x14ac:dyDescent="0.5">
      <c r="A548" s="24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23"/>
    </row>
    <row r="549" spans="1:17" ht="18.75" customHeight="1" x14ac:dyDescent="0.5">
      <c r="A549" s="24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23"/>
    </row>
    <row r="550" spans="1:17" ht="18.75" customHeight="1" x14ac:dyDescent="0.5">
      <c r="A550" s="24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23"/>
    </row>
    <row r="551" spans="1:17" ht="18.75" customHeight="1" x14ac:dyDescent="0.5">
      <c r="A551" s="24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23"/>
    </row>
    <row r="552" spans="1:17" ht="18.75" customHeight="1" x14ac:dyDescent="0.5">
      <c r="A552" s="24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23"/>
    </row>
    <row r="553" spans="1:17" ht="18.75" customHeight="1" x14ac:dyDescent="0.5">
      <c r="A553" s="24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23"/>
    </row>
    <row r="554" spans="1:17" ht="18.75" customHeight="1" x14ac:dyDescent="0.5">
      <c r="A554" s="24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23"/>
    </row>
    <row r="555" spans="1:17" ht="18.75" customHeight="1" x14ac:dyDescent="0.5">
      <c r="A555" s="24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23"/>
    </row>
    <row r="556" spans="1:17" ht="18.75" customHeight="1" x14ac:dyDescent="0.5">
      <c r="A556" s="24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23"/>
    </row>
    <row r="557" spans="1:17" ht="18.75" customHeight="1" x14ac:dyDescent="0.5">
      <c r="A557" s="24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23"/>
    </row>
    <row r="558" spans="1:17" ht="18.75" customHeight="1" x14ac:dyDescent="0.5">
      <c r="A558" s="24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23"/>
    </row>
    <row r="559" spans="1:17" ht="18.75" customHeight="1" x14ac:dyDescent="0.5">
      <c r="A559" s="24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23"/>
    </row>
    <row r="560" spans="1:17" ht="18.75" customHeight="1" x14ac:dyDescent="0.5">
      <c r="A560" s="24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23"/>
    </row>
    <row r="561" spans="1:17" ht="18.75" customHeight="1" x14ac:dyDescent="0.5">
      <c r="A561" s="24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23"/>
    </row>
    <row r="562" spans="1:17" ht="18.75" customHeight="1" x14ac:dyDescent="0.5">
      <c r="A562" s="24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23"/>
    </row>
    <row r="563" spans="1:17" ht="18.75" customHeight="1" x14ac:dyDescent="0.5">
      <c r="A563" s="24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23"/>
    </row>
    <row r="564" spans="1:17" ht="18.75" customHeight="1" x14ac:dyDescent="0.5">
      <c r="A564" s="24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23"/>
    </row>
    <row r="565" spans="1:17" ht="18.75" customHeight="1" x14ac:dyDescent="0.5">
      <c r="A565" s="24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23"/>
    </row>
    <row r="566" spans="1:17" ht="18.75" customHeight="1" x14ac:dyDescent="0.5">
      <c r="A566" s="24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23"/>
    </row>
    <row r="567" spans="1:17" ht="18.75" customHeight="1" x14ac:dyDescent="0.5">
      <c r="A567" s="24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23"/>
    </row>
    <row r="568" spans="1:17" ht="18.75" customHeight="1" x14ac:dyDescent="0.5">
      <c r="A568" s="24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23"/>
    </row>
    <row r="569" spans="1:17" ht="18.75" customHeight="1" x14ac:dyDescent="0.5">
      <c r="A569" s="24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23"/>
    </row>
    <row r="570" spans="1:17" ht="18.75" customHeight="1" x14ac:dyDescent="0.5">
      <c r="A570" s="24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23"/>
    </row>
    <row r="571" spans="1:17" ht="18.75" customHeight="1" x14ac:dyDescent="0.5">
      <c r="A571" s="24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23"/>
    </row>
    <row r="572" spans="1:17" ht="18.75" customHeight="1" x14ac:dyDescent="0.5">
      <c r="A572" s="24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23"/>
    </row>
    <row r="573" spans="1:17" ht="18.75" customHeight="1" x14ac:dyDescent="0.5">
      <c r="A573" s="24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23"/>
    </row>
    <row r="574" spans="1:17" ht="18.75" customHeight="1" x14ac:dyDescent="0.5">
      <c r="A574" s="24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23"/>
    </row>
    <row r="575" spans="1:17" ht="18.75" customHeight="1" x14ac:dyDescent="0.5">
      <c r="A575" s="24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23"/>
    </row>
    <row r="576" spans="1:17" ht="18.75" customHeight="1" x14ac:dyDescent="0.5">
      <c r="A576" s="24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23"/>
    </row>
    <row r="577" spans="1:17" ht="18.75" customHeight="1" x14ac:dyDescent="0.5">
      <c r="A577" s="24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23"/>
    </row>
    <row r="578" spans="1:17" ht="18.75" customHeight="1" x14ac:dyDescent="0.5">
      <c r="A578" s="24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23"/>
    </row>
    <row r="579" spans="1:17" ht="18.75" customHeight="1" x14ac:dyDescent="0.5">
      <c r="A579" s="24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23"/>
    </row>
    <row r="580" spans="1:17" ht="18.75" customHeight="1" x14ac:dyDescent="0.5">
      <c r="A580" s="24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23"/>
    </row>
    <row r="581" spans="1:17" ht="18.75" customHeight="1" x14ac:dyDescent="0.5">
      <c r="A581" s="24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23"/>
    </row>
    <row r="582" spans="1:17" ht="18.75" customHeight="1" x14ac:dyDescent="0.5">
      <c r="A582" s="24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23"/>
    </row>
    <row r="583" spans="1:17" ht="18.75" customHeight="1" x14ac:dyDescent="0.5">
      <c r="A583" s="24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23"/>
    </row>
    <row r="584" spans="1:17" ht="18.75" customHeight="1" x14ac:dyDescent="0.5">
      <c r="A584" s="24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23"/>
    </row>
    <row r="585" spans="1:17" ht="18.75" customHeight="1" x14ac:dyDescent="0.5">
      <c r="A585" s="24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23"/>
    </row>
    <row r="586" spans="1:17" ht="18.75" customHeight="1" x14ac:dyDescent="0.5">
      <c r="A586" s="24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23"/>
    </row>
    <row r="587" spans="1:17" ht="18.75" customHeight="1" x14ac:dyDescent="0.5">
      <c r="A587" s="24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23"/>
    </row>
    <row r="588" spans="1:17" ht="18.75" customHeight="1" x14ac:dyDescent="0.5">
      <c r="A588" s="24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23"/>
    </row>
    <row r="589" spans="1:17" ht="18.75" customHeight="1" x14ac:dyDescent="0.5">
      <c r="A589" s="24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23"/>
    </row>
    <row r="590" spans="1:17" ht="18.75" customHeight="1" x14ac:dyDescent="0.5">
      <c r="A590" s="24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23"/>
    </row>
    <row r="591" spans="1:17" ht="18.75" customHeight="1" x14ac:dyDescent="0.5">
      <c r="A591" s="24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23"/>
    </row>
    <row r="592" spans="1:17" ht="18.75" customHeight="1" x14ac:dyDescent="0.5">
      <c r="A592" s="24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23"/>
    </row>
    <row r="593" spans="1:17" ht="18.75" customHeight="1" x14ac:dyDescent="0.5">
      <c r="A593" s="24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23"/>
    </row>
    <row r="594" spans="1:17" ht="18.75" customHeight="1" x14ac:dyDescent="0.5">
      <c r="A594" s="24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23"/>
    </row>
    <row r="595" spans="1:17" ht="18.75" customHeight="1" x14ac:dyDescent="0.5">
      <c r="A595" s="24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23"/>
    </row>
    <row r="596" spans="1:17" ht="18.75" customHeight="1" x14ac:dyDescent="0.5">
      <c r="A596" s="24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23"/>
    </row>
    <row r="597" spans="1:17" ht="18.75" customHeight="1" x14ac:dyDescent="0.5">
      <c r="A597" s="24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23"/>
    </row>
    <row r="598" spans="1:17" ht="18.75" customHeight="1" x14ac:dyDescent="0.5">
      <c r="A598" s="24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23"/>
    </row>
    <row r="599" spans="1:17" ht="18.75" customHeight="1" x14ac:dyDescent="0.5">
      <c r="A599" s="24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23"/>
    </row>
    <row r="600" spans="1:17" ht="18.75" customHeight="1" x14ac:dyDescent="0.5">
      <c r="A600" s="24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23"/>
    </row>
    <row r="601" spans="1:17" ht="18.75" customHeight="1" x14ac:dyDescent="0.5">
      <c r="A601" s="24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23"/>
    </row>
    <row r="602" spans="1:17" ht="18.75" customHeight="1" x14ac:dyDescent="0.5">
      <c r="A602" s="24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23"/>
    </row>
    <row r="603" spans="1:17" ht="18.75" customHeight="1" x14ac:dyDescent="0.5">
      <c r="A603" s="24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23"/>
    </row>
    <row r="604" spans="1:17" ht="18.75" customHeight="1" x14ac:dyDescent="0.5">
      <c r="A604" s="24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23"/>
    </row>
    <row r="605" spans="1:17" ht="18.75" customHeight="1" x14ac:dyDescent="0.5">
      <c r="A605" s="24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23"/>
    </row>
    <row r="606" spans="1:17" ht="18.75" customHeight="1" x14ac:dyDescent="0.5">
      <c r="A606" s="24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23"/>
    </row>
    <row r="607" spans="1:17" ht="18.75" customHeight="1" x14ac:dyDescent="0.5">
      <c r="A607" s="24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23"/>
    </row>
    <row r="608" spans="1:17" ht="18.75" customHeight="1" x14ac:dyDescent="0.5">
      <c r="A608" s="24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23"/>
    </row>
    <row r="609" spans="1:17" ht="18.75" customHeight="1" x14ac:dyDescent="0.5">
      <c r="A609" s="24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23"/>
    </row>
    <row r="610" spans="1:17" ht="18.75" customHeight="1" x14ac:dyDescent="0.5">
      <c r="A610" s="24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23"/>
    </row>
    <row r="611" spans="1:17" ht="18.75" customHeight="1" x14ac:dyDescent="0.5">
      <c r="A611" s="24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23"/>
    </row>
    <row r="612" spans="1:17" ht="18.75" customHeight="1" x14ac:dyDescent="0.5">
      <c r="A612" s="24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23"/>
    </row>
    <row r="613" spans="1:17" ht="18.75" customHeight="1" x14ac:dyDescent="0.5">
      <c r="A613" s="24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23"/>
    </row>
    <row r="614" spans="1:17" ht="18.75" customHeight="1" x14ac:dyDescent="0.5">
      <c r="A614" s="24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23"/>
    </row>
    <row r="615" spans="1:17" ht="18.75" customHeight="1" x14ac:dyDescent="0.5">
      <c r="A615" s="24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23"/>
    </row>
    <row r="616" spans="1:17" ht="18.75" customHeight="1" x14ac:dyDescent="0.5">
      <c r="A616" s="24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23"/>
    </row>
    <row r="617" spans="1:17" ht="18.75" customHeight="1" x14ac:dyDescent="0.5">
      <c r="A617" s="24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23"/>
    </row>
    <row r="618" spans="1:17" ht="18.75" customHeight="1" x14ac:dyDescent="0.5">
      <c r="A618" s="24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23"/>
    </row>
    <row r="619" spans="1:17" ht="18.75" customHeight="1" x14ac:dyDescent="0.5">
      <c r="A619" s="24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23"/>
    </row>
    <row r="620" spans="1:17" ht="18.75" customHeight="1" x14ac:dyDescent="0.5">
      <c r="A620" s="24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23"/>
    </row>
    <row r="621" spans="1:17" ht="18.75" customHeight="1" x14ac:dyDescent="0.5">
      <c r="A621" s="24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23"/>
    </row>
    <row r="622" spans="1:17" ht="18.75" customHeight="1" x14ac:dyDescent="0.5">
      <c r="A622" s="24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23"/>
    </row>
    <row r="623" spans="1:17" ht="18.75" customHeight="1" x14ac:dyDescent="0.5">
      <c r="A623" s="24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23"/>
    </row>
    <row r="624" spans="1:17" ht="18.75" customHeight="1" x14ac:dyDescent="0.5">
      <c r="A624" s="24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23"/>
    </row>
    <row r="625" spans="1:17" ht="18.75" customHeight="1" x14ac:dyDescent="0.5">
      <c r="A625" s="24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23"/>
    </row>
    <row r="626" spans="1:17" ht="18.75" customHeight="1" x14ac:dyDescent="0.5">
      <c r="A626" s="24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23"/>
    </row>
    <row r="627" spans="1:17" ht="18.75" customHeight="1" x14ac:dyDescent="0.5">
      <c r="A627" s="24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23"/>
    </row>
    <row r="628" spans="1:17" ht="18.75" customHeight="1" x14ac:dyDescent="0.5">
      <c r="A628" s="24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23"/>
    </row>
    <row r="629" spans="1:17" ht="18.75" customHeight="1" x14ac:dyDescent="0.5">
      <c r="A629" s="24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23"/>
    </row>
    <row r="630" spans="1:17" ht="18.75" customHeight="1" x14ac:dyDescent="0.5">
      <c r="A630" s="24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23"/>
    </row>
    <row r="631" spans="1:17" ht="18.75" customHeight="1" x14ac:dyDescent="0.5">
      <c r="A631" s="24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23"/>
    </row>
    <row r="632" spans="1:17" ht="18.75" customHeight="1" x14ac:dyDescent="0.5">
      <c r="A632" s="24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23"/>
    </row>
    <row r="633" spans="1:17" ht="18.75" customHeight="1" x14ac:dyDescent="0.5">
      <c r="A633" s="24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23"/>
    </row>
    <row r="634" spans="1:17" ht="18.75" customHeight="1" x14ac:dyDescent="0.5">
      <c r="A634" s="24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23"/>
    </row>
    <row r="635" spans="1:17" ht="18.75" customHeight="1" x14ac:dyDescent="0.5">
      <c r="A635" s="24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23"/>
    </row>
    <row r="636" spans="1:17" ht="18.75" customHeight="1" x14ac:dyDescent="0.5">
      <c r="A636" s="24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23"/>
    </row>
    <row r="637" spans="1:17" ht="18.75" customHeight="1" x14ac:dyDescent="0.5">
      <c r="A637" s="24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23"/>
    </row>
    <row r="638" spans="1:17" ht="18.75" customHeight="1" x14ac:dyDescent="0.5">
      <c r="A638" s="24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23"/>
    </row>
    <row r="639" spans="1:17" ht="18.75" customHeight="1" x14ac:dyDescent="0.5">
      <c r="A639" s="24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23"/>
    </row>
    <row r="640" spans="1:17" ht="18.75" customHeight="1" x14ac:dyDescent="0.5">
      <c r="A640" s="24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23"/>
    </row>
    <row r="641" spans="1:17" ht="18.75" customHeight="1" x14ac:dyDescent="0.5">
      <c r="A641" s="24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23"/>
    </row>
    <row r="642" spans="1:17" ht="18.75" customHeight="1" x14ac:dyDescent="0.5">
      <c r="A642" s="24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23"/>
    </row>
    <row r="643" spans="1:17" ht="18.75" customHeight="1" x14ac:dyDescent="0.5">
      <c r="A643" s="24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23"/>
    </row>
    <row r="644" spans="1:17" ht="18.75" customHeight="1" x14ac:dyDescent="0.5">
      <c r="A644" s="24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23"/>
    </row>
    <row r="645" spans="1:17" ht="18.75" customHeight="1" x14ac:dyDescent="0.5">
      <c r="A645" s="24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23"/>
    </row>
    <row r="646" spans="1:17" ht="18.75" customHeight="1" x14ac:dyDescent="0.5">
      <c r="A646" s="24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23"/>
    </row>
    <row r="647" spans="1:17" ht="18.75" customHeight="1" x14ac:dyDescent="0.5">
      <c r="A647" s="24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23"/>
    </row>
    <row r="648" spans="1:17" ht="18.75" customHeight="1" x14ac:dyDescent="0.5">
      <c r="A648" s="24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23"/>
    </row>
    <row r="649" spans="1:17" ht="18.75" customHeight="1" x14ac:dyDescent="0.5">
      <c r="A649" s="24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23"/>
    </row>
    <row r="650" spans="1:17" ht="18.75" customHeight="1" x14ac:dyDescent="0.5">
      <c r="A650" s="24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23"/>
    </row>
    <row r="651" spans="1:17" ht="18.75" customHeight="1" x14ac:dyDescent="0.5">
      <c r="A651" s="24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23"/>
    </row>
    <row r="652" spans="1:17" ht="18.75" customHeight="1" x14ac:dyDescent="0.5">
      <c r="A652" s="24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23"/>
    </row>
    <row r="653" spans="1:17" ht="18.75" customHeight="1" x14ac:dyDescent="0.5">
      <c r="A653" s="24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23"/>
    </row>
    <row r="654" spans="1:17" ht="18.75" customHeight="1" x14ac:dyDescent="0.5">
      <c r="A654" s="24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23"/>
    </row>
    <row r="655" spans="1:17" ht="18.75" customHeight="1" x14ac:dyDescent="0.5">
      <c r="A655" s="24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23"/>
    </row>
    <row r="656" spans="1:17" ht="18.75" customHeight="1" x14ac:dyDescent="0.5">
      <c r="A656" s="24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23"/>
    </row>
    <row r="657" spans="1:17" ht="18.75" customHeight="1" x14ac:dyDescent="0.5">
      <c r="A657" s="24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23"/>
    </row>
    <row r="658" spans="1:17" ht="18.75" customHeight="1" x14ac:dyDescent="0.5">
      <c r="A658" s="24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23"/>
    </row>
    <row r="659" spans="1:17" ht="18.75" customHeight="1" x14ac:dyDescent="0.5">
      <c r="A659" s="24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23"/>
    </row>
    <row r="660" spans="1:17" ht="18.75" customHeight="1" x14ac:dyDescent="0.5">
      <c r="A660" s="24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23"/>
    </row>
    <row r="661" spans="1:17" ht="18.75" customHeight="1" x14ac:dyDescent="0.5">
      <c r="A661" s="24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23"/>
    </row>
    <row r="662" spans="1:17" ht="18.75" customHeight="1" x14ac:dyDescent="0.5">
      <c r="A662" s="24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23"/>
    </row>
    <row r="663" spans="1:17" ht="18.75" customHeight="1" x14ac:dyDescent="0.5">
      <c r="A663" s="24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23"/>
    </row>
    <row r="664" spans="1:17" ht="18.75" customHeight="1" x14ac:dyDescent="0.5">
      <c r="A664" s="24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23"/>
    </row>
    <row r="665" spans="1:17" ht="18.75" customHeight="1" x14ac:dyDescent="0.5">
      <c r="A665" s="24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23"/>
    </row>
    <row r="666" spans="1:17" ht="18.75" customHeight="1" x14ac:dyDescent="0.5">
      <c r="A666" s="24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23"/>
    </row>
    <row r="667" spans="1:17" ht="18.75" customHeight="1" x14ac:dyDescent="0.5">
      <c r="A667" s="24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23"/>
    </row>
    <row r="668" spans="1:17" ht="18.75" customHeight="1" x14ac:dyDescent="0.5">
      <c r="A668" s="24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23"/>
    </row>
    <row r="669" spans="1:17" ht="18.75" customHeight="1" x14ac:dyDescent="0.5">
      <c r="A669" s="24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23"/>
    </row>
    <row r="670" spans="1:17" ht="18.75" customHeight="1" x14ac:dyDescent="0.5">
      <c r="A670" s="24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23"/>
    </row>
    <row r="671" spans="1:17" ht="18.75" customHeight="1" x14ac:dyDescent="0.5">
      <c r="A671" s="24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23"/>
    </row>
    <row r="672" spans="1:17" ht="18.75" customHeight="1" x14ac:dyDescent="0.5">
      <c r="A672" s="24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23"/>
    </row>
    <row r="673" spans="1:17" ht="18.75" customHeight="1" x14ac:dyDescent="0.5">
      <c r="A673" s="24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23"/>
    </row>
    <row r="674" spans="1:17" ht="18.75" customHeight="1" x14ac:dyDescent="0.5">
      <c r="A674" s="24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23"/>
    </row>
    <row r="675" spans="1:17" ht="18.75" customHeight="1" x14ac:dyDescent="0.5">
      <c r="A675" s="24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23"/>
    </row>
    <row r="676" spans="1:17" ht="18.75" customHeight="1" x14ac:dyDescent="0.5">
      <c r="A676" s="24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23"/>
    </row>
    <row r="677" spans="1:17" ht="18.75" customHeight="1" x14ac:dyDescent="0.5">
      <c r="A677" s="24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23"/>
    </row>
    <row r="678" spans="1:17" ht="18.75" customHeight="1" x14ac:dyDescent="0.5">
      <c r="A678" s="24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23"/>
    </row>
    <row r="679" spans="1:17" ht="18.75" customHeight="1" x14ac:dyDescent="0.5">
      <c r="A679" s="24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23"/>
    </row>
    <row r="680" spans="1:17" ht="18.75" customHeight="1" x14ac:dyDescent="0.5">
      <c r="A680" s="24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23"/>
    </row>
    <row r="681" spans="1:17" ht="18.75" customHeight="1" x14ac:dyDescent="0.5">
      <c r="A681" s="24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23"/>
    </row>
    <row r="682" spans="1:17" ht="18.75" customHeight="1" x14ac:dyDescent="0.5">
      <c r="A682" s="24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23"/>
    </row>
    <row r="683" spans="1:17" ht="18.75" customHeight="1" x14ac:dyDescent="0.5">
      <c r="A683" s="24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23"/>
    </row>
    <row r="684" spans="1:17" ht="18.75" customHeight="1" x14ac:dyDescent="0.5">
      <c r="A684" s="24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23"/>
    </row>
    <row r="685" spans="1:17" ht="18.75" customHeight="1" x14ac:dyDescent="0.5">
      <c r="A685" s="24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23"/>
    </row>
    <row r="686" spans="1:17" ht="18.75" customHeight="1" x14ac:dyDescent="0.5">
      <c r="A686" s="24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23"/>
    </row>
    <row r="687" spans="1:17" ht="18.75" customHeight="1" x14ac:dyDescent="0.5">
      <c r="A687" s="24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23"/>
    </row>
    <row r="688" spans="1:17" ht="18.75" customHeight="1" x14ac:dyDescent="0.5">
      <c r="A688" s="24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23"/>
    </row>
    <row r="689" spans="1:17" ht="18.75" customHeight="1" x14ac:dyDescent="0.5">
      <c r="A689" s="24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23"/>
    </row>
    <row r="690" spans="1:17" ht="18.75" customHeight="1" x14ac:dyDescent="0.5">
      <c r="A690" s="24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23"/>
    </row>
    <row r="691" spans="1:17" ht="18.75" customHeight="1" x14ac:dyDescent="0.5">
      <c r="A691" s="24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23"/>
    </row>
    <row r="692" spans="1:17" ht="18.75" customHeight="1" x14ac:dyDescent="0.5">
      <c r="A692" s="24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23"/>
    </row>
    <row r="693" spans="1:17" ht="18.75" customHeight="1" x14ac:dyDescent="0.5">
      <c r="A693" s="24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23"/>
    </row>
    <row r="694" spans="1:17" ht="18.75" customHeight="1" x14ac:dyDescent="0.5">
      <c r="A694" s="24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23"/>
    </row>
    <row r="695" spans="1:17" ht="18.75" customHeight="1" x14ac:dyDescent="0.5">
      <c r="A695" s="24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23"/>
    </row>
    <row r="696" spans="1:17" ht="18.75" customHeight="1" x14ac:dyDescent="0.5">
      <c r="A696" s="24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23"/>
    </row>
    <row r="697" spans="1:17" ht="18.75" customHeight="1" x14ac:dyDescent="0.5">
      <c r="A697" s="24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23"/>
    </row>
    <row r="698" spans="1:17" ht="18.75" customHeight="1" x14ac:dyDescent="0.5">
      <c r="A698" s="24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23"/>
    </row>
    <row r="699" spans="1:17" ht="18.75" customHeight="1" x14ac:dyDescent="0.5">
      <c r="A699" s="24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23"/>
    </row>
    <row r="700" spans="1:17" ht="18.75" customHeight="1" x14ac:dyDescent="0.5">
      <c r="A700" s="24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23"/>
    </row>
    <row r="701" spans="1:17" ht="18.75" customHeight="1" x14ac:dyDescent="0.5">
      <c r="A701" s="24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23"/>
    </row>
    <row r="702" spans="1:17" ht="18.75" customHeight="1" x14ac:dyDescent="0.5">
      <c r="A702" s="24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23"/>
    </row>
    <row r="703" spans="1:17" ht="18.75" customHeight="1" x14ac:dyDescent="0.5">
      <c r="A703" s="24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23"/>
    </row>
    <row r="704" spans="1:17" ht="18.75" customHeight="1" x14ac:dyDescent="0.5">
      <c r="A704" s="24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23"/>
    </row>
    <row r="705" spans="1:17" ht="18.75" customHeight="1" x14ac:dyDescent="0.5">
      <c r="A705" s="24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23"/>
    </row>
    <row r="706" spans="1:17" ht="18.75" customHeight="1" x14ac:dyDescent="0.5">
      <c r="A706" s="24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23"/>
    </row>
    <row r="707" spans="1:17" ht="18.75" customHeight="1" x14ac:dyDescent="0.5">
      <c r="A707" s="24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23"/>
    </row>
    <row r="708" spans="1:17" ht="18.75" customHeight="1" x14ac:dyDescent="0.5">
      <c r="A708" s="24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23"/>
    </row>
    <row r="709" spans="1:17" ht="18.75" customHeight="1" x14ac:dyDescent="0.5">
      <c r="A709" s="24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23"/>
    </row>
    <row r="710" spans="1:17" ht="18.75" customHeight="1" x14ac:dyDescent="0.5">
      <c r="A710" s="24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23"/>
    </row>
    <row r="711" spans="1:17" ht="18.75" customHeight="1" x14ac:dyDescent="0.5">
      <c r="A711" s="24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23"/>
    </row>
    <row r="712" spans="1:17" ht="18.75" customHeight="1" x14ac:dyDescent="0.5">
      <c r="A712" s="24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23"/>
    </row>
    <row r="713" spans="1:17" ht="18.75" customHeight="1" x14ac:dyDescent="0.5">
      <c r="A713" s="24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23"/>
    </row>
    <row r="714" spans="1:17" ht="18.75" customHeight="1" x14ac:dyDescent="0.5">
      <c r="A714" s="24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23"/>
    </row>
    <row r="715" spans="1:17" ht="18.75" customHeight="1" x14ac:dyDescent="0.5">
      <c r="A715" s="24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23"/>
    </row>
    <row r="716" spans="1:17" ht="18.75" customHeight="1" x14ac:dyDescent="0.5">
      <c r="A716" s="24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23"/>
    </row>
    <row r="717" spans="1:17" ht="18.75" customHeight="1" x14ac:dyDescent="0.5">
      <c r="A717" s="24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23"/>
    </row>
    <row r="718" spans="1:17" ht="18.75" customHeight="1" x14ac:dyDescent="0.5">
      <c r="A718" s="24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23"/>
    </row>
    <row r="719" spans="1:17" ht="18.75" customHeight="1" x14ac:dyDescent="0.5">
      <c r="A719" s="24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23"/>
    </row>
    <row r="720" spans="1:17" ht="18.75" customHeight="1" x14ac:dyDescent="0.5">
      <c r="A720" s="24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23"/>
    </row>
    <row r="721" spans="1:17" ht="18.75" customHeight="1" x14ac:dyDescent="0.5">
      <c r="A721" s="24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23"/>
    </row>
    <row r="722" spans="1:17" ht="18.75" customHeight="1" x14ac:dyDescent="0.5">
      <c r="A722" s="24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23"/>
    </row>
    <row r="723" spans="1:17" ht="18.75" customHeight="1" x14ac:dyDescent="0.5">
      <c r="A723" s="24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23"/>
    </row>
    <row r="724" spans="1:17" ht="18.75" customHeight="1" x14ac:dyDescent="0.5">
      <c r="A724" s="24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23"/>
    </row>
    <row r="725" spans="1:17" ht="18.75" customHeight="1" x14ac:dyDescent="0.5">
      <c r="A725" s="24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23"/>
    </row>
    <row r="726" spans="1:17" ht="18.75" customHeight="1" x14ac:dyDescent="0.5">
      <c r="A726" s="24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23"/>
    </row>
    <row r="727" spans="1:17" ht="18.75" customHeight="1" x14ac:dyDescent="0.5">
      <c r="A727" s="24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23"/>
    </row>
    <row r="728" spans="1:17" ht="18.75" customHeight="1" x14ac:dyDescent="0.5">
      <c r="A728" s="24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23"/>
    </row>
    <row r="729" spans="1:17" ht="18.75" customHeight="1" x14ac:dyDescent="0.5">
      <c r="A729" s="24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23"/>
    </row>
    <row r="730" spans="1:17" ht="18.75" customHeight="1" x14ac:dyDescent="0.5">
      <c r="A730" s="24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23"/>
    </row>
    <row r="731" spans="1:17" ht="18.75" customHeight="1" x14ac:dyDescent="0.5">
      <c r="A731" s="24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23"/>
    </row>
    <row r="732" spans="1:17" ht="18.75" customHeight="1" x14ac:dyDescent="0.5">
      <c r="A732" s="24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23"/>
    </row>
    <row r="733" spans="1:17" ht="18.75" customHeight="1" x14ac:dyDescent="0.5">
      <c r="A733" s="24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23"/>
    </row>
    <row r="734" spans="1:17" ht="18.75" customHeight="1" x14ac:dyDescent="0.5">
      <c r="A734" s="24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23"/>
    </row>
    <row r="735" spans="1:17" ht="18.75" customHeight="1" x14ac:dyDescent="0.5">
      <c r="A735" s="24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23"/>
    </row>
    <row r="736" spans="1:17" ht="18.75" customHeight="1" x14ac:dyDescent="0.5">
      <c r="A736" s="24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23"/>
    </row>
    <row r="737" spans="1:17" ht="18.75" customHeight="1" x14ac:dyDescent="0.5">
      <c r="A737" s="24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23"/>
    </row>
    <row r="738" spans="1:17" ht="18.75" customHeight="1" x14ac:dyDescent="0.5">
      <c r="A738" s="24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23"/>
    </row>
    <row r="739" spans="1:17" ht="18.75" customHeight="1" x14ac:dyDescent="0.5">
      <c r="A739" s="24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23"/>
    </row>
    <row r="740" spans="1:17" ht="18.75" customHeight="1" x14ac:dyDescent="0.5">
      <c r="A740" s="24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23"/>
    </row>
    <row r="741" spans="1:17" ht="18.75" customHeight="1" x14ac:dyDescent="0.5">
      <c r="A741" s="24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23"/>
    </row>
    <row r="742" spans="1:17" ht="18.75" customHeight="1" x14ac:dyDescent="0.5">
      <c r="A742" s="24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23"/>
    </row>
    <row r="743" spans="1:17" ht="18.75" customHeight="1" x14ac:dyDescent="0.5">
      <c r="A743" s="24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23"/>
    </row>
    <row r="744" spans="1:17" ht="18.75" customHeight="1" x14ac:dyDescent="0.5">
      <c r="A744" s="24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23"/>
    </row>
    <row r="745" spans="1:17" ht="18.75" customHeight="1" x14ac:dyDescent="0.5">
      <c r="A745" s="24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23"/>
    </row>
    <row r="746" spans="1:17" ht="18.75" customHeight="1" x14ac:dyDescent="0.5">
      <c r="A746" s="24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23"/>
    </row>
    <row r="747" spans="1:17" ht="18.75" customHeight="1" x14ac:dyDescent="0.5">
      <c r="A747" s="24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23"/>
    </row>
    <row r="748" spans="1:17" ht="18.75" customHeight="1" x14ac:dyDescent="0.5">
      <c r="A748" s="24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23"/>
    </row>
    <row r="749" spans="1:17" ht="18.75" customHeight="1" x14ac:dyDescent="0.5">
      <c r="A749" s="24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23"/>
    </row>
    <row r="750" spans="1:17" ht="18.75" customHeight="1" x14ac:dyDescent="0.5">
      <c r="A750" s="24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23"/>
    </row>
    <row r="751" spans="1:17" ht="18.75" customHeight="1" x14ac:dyDescent="0.5">
      <c r="A751" s="24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23"/>
    </row>
    <row r="752" spans="1:17" ht="18.75" customHeight="1" x14ac:dyDescent="0.5">
      <c r="A752" s="24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23"/>
    </row>
    <row r="753" spans="1:17" ht="18.75" customHeight="1" x14ac:dyDescent="0.5">
      <c r="A753" s="24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23"/>
    </row>
    <row r="754" spans="1:17" ht="18.75" customHeight="1" x14ac:dyDescent="0.5">
      <c r="A754" s="24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23"/>
    </row>
    <row r="755" spans="1:17" ht="18.75" customHeight="1" x14ac:dyDescent="0.5">
      <c r="A755" s="24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23"/>
    </row>
    <row r="756" spans="1:17" ht="18.75" customHeight="1" x14ac:dyDescent="0.5">
      <c r="A756" s="24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23"/>
    </row>
    <row r="757" spans="1:17" ht="18.75" customHeight="1" x14ac:dyDescent="0.5">
      <c r="A757" s="24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23"/>
    </row>
    <row r="758" spans="1:17" ht="18.75" customHeight="1" x14ac:dyDescent="0.5">
      <c r="A758" s="24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23"/>
    </row>
    <row r="759" spans="1:17" ht="18.75" customHeight="1" x14ac:dyDescent="0.5">
      <c r="A759" s="24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23"/>
    </row>
    <row r="760" spans="1:17" ht="18.75" customHeight="1" x14ac:dyDescent="0.5">
      <c r="A760" s="24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23"/>
    </row>
    <row r="761" spans="1:17" ht="18.75" customHeight="1" x14ac:dyDescent="0.5">
      <c r="A761" s="24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23"/>
    </row>
    <row r="762" spans="1:17" ht="18.75" customHeight="1" x14ac:dyDescent="0.5">
      <c r="A762" s="24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23"/>
    </row>
    <row r="763" spans="1:17" ht="18.75" customHeight="1" x14ac:dyDescent="0.5">
      <c r="A763" s="24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23"/>
    </row>
    <row r="764" spans="1:17" ht="18.75" customHeight="1" x14ac:dyDescent="0.5">
      <c r="A764" s="24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23"/>
    </row>
    <row r="765" spans="1:17" ht="18.75" customHeight="1" x14ac:dyDescent="0.5">
      <c r="A765" s="24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23"/>
    </row>
    <row r="766" spans="1:17" ht="18.75" customHeight="1" x14ac:dyDescent="0.5">
      <c r="A766" s="24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23"/>
    </row>
    <row r="767" spans="1:17" ht="18.75" customHeight="1" x14ac:dyDescent="0.5">
      <c r="A767" s="24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23"/>
    </row>
    <row r="768" spans="1:17" ht="18.75" customHeight="1" x14ac:dyDescent="0.5">
      <c r="A768" s="24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23"/>
    </row>
    <row r="769" spans="1:17" ht="18.75" customHeight="1" x14ac:dyDescent="0.5">
      <c r="A769" s="24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23"/>
    </row>
    <row r="770" spans="1:17" ht="18.75" customHeight="1" x14ac:dyDescent="0.5">
      <c r="A770" s="24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23"/>
    </row>
    <row r="771" spans="1:17" ht="18.75" customHeight="1" x14ac:dyDescent="0.5">
      <c r="A771" s="24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23"/>
    </row>
    <row r="772" spans="1:17" ht="18.75" customHeight="1" x14ac:dyDescent="0.5">
      <c r="A772" s="24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23"/>
    </row>
    <row r="773" spans="1:17" ht="18.75" customHeight="1" x14ac:dyDescent="0.5">
      <c r="A773" s="24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23"/>
    </row>
    <row r="774" spans="1:17" ht="18.75" customHeight="1" x14ac:dyDescent="0.5">
      <c r="A774" s="24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23"/>
    </row>
    <row r="775" spans="1:17" ht="18.75" customHeight="1" x14ac:dyDescent="0.5">
      <c r="A775" s="24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23"/>
    </row>
    <row r="776" spans="1:17" ht="18.75" customHeight="1" x14ac:dyDescent="0.5">
      <c r="A776" s="24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23"/>
    </row>
    <row r="777" spans="1:17" ht="18.75" customHeight="1" x14ac:dyDescent="0.5">
      <c r="A777" s="24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23"/>
    </row>
    <row r="778" spans="1:17" ht="18.75" customHeight="1" x14ac:dyDescent="0.5">
      <c r="A778" s="24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23"/>
    </row>
    <row r="779" spans="1:17" ht="18.75" customHeight="1" x14ac:dyDescent="0.5">
      <c r="A779" s="24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23"/>
    </row>
    <row r="780" spans="1:17" ht="18.75" customHeight="1" x14ac:dyDescent="0.5">
      <c r="A780" s="24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23"/>
    </row>
    <row r="781" spans="1:17" ht="18.75" customHeight="1" x14ac:dyDescent="0.5">
      <c r="A781" s="24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23"/>
    </row>
    <row r="782" spans="1:17" ht="18.75" customHeight="1" x14ac:dyDescent="0.5">
      <c r="A782" s="24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23"/>
    </row>
    <row r="783" spans="1:17" ht="18.75" customHeight="1" x14ac:dyDescent="0.5">
      <c r="A783" s="24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23"/>
    </row>
    <row r="784" spans="1:17" ht="18.75" customHeight="1" x14ac:dyDescent="0.5">
      <c r="A784" s="24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23"/>
    </row>
    <row r="785" spans="1:17" ht="18.75" customHeight="1" x14ac:dyDescent="0.5">
      <c r="A785" s="24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23"/>
    </row>
    <row r="786" spans="1:17" ht="18.75" customHeight="1" x14ac:dyDescent="0.5">
      <c r="A786" s="24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23"/>
    </row>
    <row r="787" spans="1:17" ht="18.75" customHeight="1" x14ac:dyDescent="0.5">
      <c r="A787" s="24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23"/>
    </row>
    <row r="788" spans="1:17" ht="18.75" customHeight="1" x14ac:dyDescent="0.5">
      <c r="A788" s="24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23"/>
    </row>
    <row r="789" spans="1:17" ht="18.75" customHeight="1" x14ac:dyDescent="0.5">
      <c r="A789" s="24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23"/>
    </row>
    <row r="790" spans="1:17" ht="18.75" customHeight="1" x14ac:dyDescent="0.5">
      <c r="A790" s="24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23"/>
    </row>
    <row r="791" spans="1:17" ht="18.75" customHeight="1" x14ac:dyDescent="0.5">
      <c r="A791" s="24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23"/>
    </row>
    <row r="792" spans="1:17" ht="18.75" customHeight="1" x14ac:dyDescent="0.5">
      <c r="A792" s="24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23"/>
    </row>
    <row r="793" spans="1:17" ht="18.75" customHeight="1" x14ac:dyDescent="0.5">
      <c r="A793" s="24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23"/>
    </row>
    <row r="794" spans="1:17" ht="18.75" customHeight="1" x14ac:dyDescent="0.5">
      <c r="A794" s="24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23"/>
    </row>
    <row r="795" spans="1:17" ht="18.75" customHeight="1" x14ac:dyDescent="0.5">
      <c r="A795" s="24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23"/>
    </row>
    <row r="796" spans="1:17" ht="18.75" customHeight="1" x14ac:dyDescent="0.5">
      <c r="A796" s="24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23"/>
    </row>
    <row r="797" spans="1:17" ht="18.75" customHeight="1" x14ac:dyDescent="0.5">
      <c r="A797" s="24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23"/>
    </row>
    <row r="798" spans="1:17" ht="18.75" customHeight="1" x14ac:dyDescent="0.5">
      <c r="A798" s="24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23"/>
    </row>
    <row r="799" spans="1:17" ht="18.75" customHeight="1" x14ac:dyDescent="0.5">
      <c r="A799" s="24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23"/>
    </row>
    <row r="800" spans="1:17" ht="18.75" customHeight="1" x14ac:dyDescent="0.5">
      <c r="A800" s="24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23"/>
    </row>
    <row r="801" spans="1:17" ht="18.75" customHeight="1" x14ac:dyDescent="0.5">
      <c r="A801" s="24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23"/>
    </row>
    <row r="802" spans="1:17" ht="18.75" customHeight="1" x14ac:dyDescent="0.5">
      <c r="A802" s="24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23"/>
    </row>
    <row r="803" spans="1:17" ht="18.75" customHeight="1" x14ac:dyDescent="0.5">
      <c r="A803" s="24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23"/>
    </row>
    <row r="804" spans="1:17" ht="18.75" customHeight="1" x14ac:dyDescent="0.5">
      <c r="A804" s="24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23"/>
    </row>
    <row r="805" spans="1:17" ht="18.75" customHeight="1" x14ac:dyDescent="0.5">
      <c r="A805" s="24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23"/>
    </row>
    <row r="806" spans="1:17" ht="18.75" customHeight="1" x14ac:dyDescent="0.5">
      <c r="A806" s="24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23"/>
    </row>
    <row r="807" spans="1:17" ht="18.75" customHeight="1" x14ac:dyDescent="0.5">
      <c r="A807" s="24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23"/>
    </row>
    <row r="808" spans="1:17" ht="18.75" customHeight="1" x14ac:dyDescent="0.5">
      <c r="A808" s="24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23"/>
    </row>
    <row r="809" spans="1:17" ht="18.75" customHeight="1" x14ac:dyDescent="0.5">
      <c r="A809" s="24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23"/>
    </row>
    <row r="810" spans="1:17" ht="18.75" customHeight="1" x14ac:dyDescent="0.5">
      <c r="A810" s="24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23"/>
    </row>
    <row r="811" spans="1:17" ht="18.75" customHeight="1" x14ac:dyDescent="0.5">
      <c r="A811" s="24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23"/>
    </row>
    <row r="812" spans="1:17" ht="18.75" customHeight="1" x14ac:dyDescent="0.5">
      <c r="A812" s="24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23"/>
    </row>
    <row r="813" spans="1:17" ht="18.75" customHeight="1" x14ac:dyDescent="0.5">
      <c r="A813" s="24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23"/>
    </row>
    <row r="814" spans="1:17" ht="18.75" customHeight="1" x14ac:dyDescent="0.5">
      <c r="A814" s="24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23"/>
    </row>
    <row r="815" spans="1:17" ht="18.75" customHeight="1" x14ac:dyDescent="0.5">
      <c r="A815" s="24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23"/>
    </row>
    <row r="816" spans="1:17" ht="18.75" customHeight="1" x14ac:dyDescent="0.5">
      <c r="A816" s="24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23"/>
    </row>
    <row r="817" spans="1:17" ht="18.75" customHeight="1" x14ac:dyDescent="0.5">
      <c r="A817" s="24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23"/>
    </row>
    <row r="818" spans="1:17" ht="18.75" customHeight="1" x14ac:dyDescent="0.5">
      <c r="A818" s="24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23"/>
    </row>
    <row r="819" spans="1:17" ht="18.75" customHeight="1" x14ac:dyDescent="0.5">
      <c r="A819" s="24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23"/>
    </row>
    <row r="820" spans="1:17" ht="18.75" customHeight="1" x14ac:dyDescent="0.5">
      <c r="A820" s="24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23"/>
    </row>
    <row r="821" spans="1:17" ht="18.75" customHeight="1" x14ac:dyDescent="0.5">
      <c r="A821" s="24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23"/>
    </row>
    <row r="822" spans="1:17" ht="18.75" customHeight="1" x14ac:dyDescent="0.5">
      <c r="A822" s="24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23"/>
    </row>
    <row r="823" spans="1:17" ht="18.75" customHeight="1" x14ac:dyDescent="0.5">
      <c r="A823" s="24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23"/>
    </row>
    <row r="824" spans="1:17" ht="18.75" customHeight="1" x14ac:dyDescent="0.5">
      <c r="A824" s="24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23"/>
    </row>
    <row r="825" spans="1:17" ht="18.75" customHeight="1" x14ac:dyDescent="0.5">
      <c r="A825" s="24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23"/>
    </row>
    <row r="826" spans="1:17" ht="18.75" customHeight="1" x14ac:dyDescent="0.5">
      <c r="A826" s="24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23"/>
    </row>
    <row r="827" spans="1:17" ht="18.75" customHeight="1" x14ac:dyDescent="0.5">
      <c r="A827" s="24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23"/>
    </row>
    <row r="828" spans="1:17" ht="18.75" customHeight="1" x14ac:dyDescent="0.5">
      <c r="A828" s="24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23"/>
    </row>
    <row r="829" spans="1:17" ht="18.75" customHeight="1" x14ac:dyDescent="0.5">
      <c r="A829" s="24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23"/>
    </row>
    <row r="830" spans="1:17" ht="18.75" customHeight="1" x14ac:dyDescent="0.5">
      <c r="A830" s="24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23"/>
    </row>
    <row r="831" spans="1:17" ht="18.75" customHeight="1" x14ac:dyDescent="0.5">
      <c r="A831" s="24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23"/>
    </row>
    <row r="832" spans="1:17" ht="18.75" customHeight="1" x14ac:dyDescent="0.5">
      <c r="A832" s="24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23"/>
    </row>
    <row r="833" spans="1:17" ht="18.75" customHeight="1" x14ac:dyDescent="0.5">
      <c r="A833" s="24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23"/>
    </row>
    <row r="834" spans="1:17" ht="18.75" customHeight="1" x14ac:dyDescent="0.5">
      <c r="A834" s="24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23"/>
    </row>
    <row r="835" spans="1:17" ht="18.75" customHeight="1" x14ac:dyDescent="0.5">
      <c r="A835" s="24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23"/>
    </row>
    <row r="836" spans="1:17" ht="18.75" customHeight="1" x14ac:dyDescent="0.5">
      <c r="A836" s="24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23"/>
    </row>
    <row r="837" spans="1:17" ht="18.75" customHeight="1" x14ac:dyDescent="0.5">
      <c r="A837" s="24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23"/>
    </row>
    <row r="838" spans="1:17" ht="18.75" customHeight="1" x14ac:dyDescent="0.5">
      <c r="A838" s="24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23"/>
    </row>
    <row r="839" spans="1:17" ht="18.75" customHeight="1" x14ac:dyDescent="0.5">
      <c r="A839" s="24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23"/>
    </row>
    <row r="840" spans="1:17" ht="18.75" customHeight="1" x14ac:dyDescent="0.5">
      <c r="A840" s="24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23"/>
    </row>
    <row r="841" spans="1:17" ht="18.75" customHeight="1" x14ac:dyDescent="0.5">
      <c r="A841" s="24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23"/>
    </row>
    <row r="842" spans="1:17" ht="18.75" customHeight="1" x14ac:dyDescent="0.5">
      <c r="A842" s="24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23"/>
    </row>
    <row r="843" spans="1:17" ht="18.75" customHeight="1" x14ac:dyDescent="0.5">
      <c r="A843" s="24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23"/>
    </row>
    <row r="844" spans="1:17" ht="18.75" customHeight="1" x14ac:dyDescent="0.5">
      <c r="A844" s="24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23"/>
    </row>
    <row r="845" spans="1:17" ht="18.75" customHeight="1" x14ac:dyDescent="0.5">
      <c r="A845" s="24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23"/>
    </row>
    <row r="846" spans="1:17" ht="18.75" customHeight="1" x14ac:dyDescent="0.5">
      <c r="A846" s="24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23"/>
    </row>
    <row r="847" spans="1:17" ht="18.75" customHeight="1" x14ac:dyDescent="0.5">
      <c r="A847" s="24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23"/>
    </row>
    <row r="848" spans="1:17" ht="18.75" customHeight="1" x14ac:dyDescent="0.5">
      <c r="A848" s="24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23"/>
    </row>
    <row r="849" spans="1:17" ht="18.75" customHeight="1" x14ac:dyDescent="0.5">
      <c r="A849" s="24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23"/>
    </row>
    <row r="850" spans="1:17" ht="18.75" customHeight="1" x14ac:dyDescent="0.5">
      <c r="A850" s="24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23"/>
    </row>
    <row r="851" spans="1:17" ht="18.75" customHeight="1" x14ac:dyDescent="0.5">
      <c r="A851" s="24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23"/>
    </row>
    <row r="852" spans="1:17" ht="18.75" customHeight="1" x14ac:dyDescent="0.5">
      <c r="A852" s="24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23"/>
    </row>
    <row r="853" spans="1:17" ht="18.75" customHeight="1" x14ac:dyDescent="0.5">
      <c r="A853" s="24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23"/>
    </row>
    <row r="854" spans="1:17" ht="18.75" customHeight="1" x14ac:dyDescent="0.5">
      <c r="A854" s="24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23"/>
    </row>
    <row r="855" spans="1:17" ht="18.75" customHeight="1" x14ac:dyDescent="0.5">
      <c r="A855" s="24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23"/>
    </row>
    <row r="856" spans="1:17" ht="18.75" customHeight="1" x14ac:dyDescent="0.5">
      <c r="A856" s="24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23"/>
    </row>
    <row r="857" spans="1:17" ht="18.75" customHeight="1" x14ac:dyDescent="0.5">
      <c r="A857" s="24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23"/>
    </row>
    <row r="858" spans="1:17" ht="18.75" customHeight="1" x14ac:dyDescent="0.5">
      <c r="A858" s="24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23"/>
    </row>
    <row r="859" spans="1:17" ht="18.75" customHeight="1" x14ac:dyDescent="0.5">
      <c r="A859" s="24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23"/>
    </row>
    <row r="860" spans="1:17" ht="18.75" customHeight="1" x14ac:dyDescent="0.5">
      <c r="A860" s="24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23"/>
    </row>
    <row r="861" spans="1:17" ht="18.75" customHeight="1" x14ac:dyDescent="0.5">
      <c r="A861" s="24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23"/>
    </row>
    <row r="862" spans="1:17" ht="18.75" customHeight="1" x14ac:dyDescent="0.5">
      <c r="A862" s="24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23"/>
    </row>
    <row r="863" spans="1:17" ht="18.75" customHeight="1" x14ac:dyDescent="0.5">
      <c r="A863" s="24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23"/>
    </row>
    <row r="864" spans="1:17" ht="18.75" customHeight="1" x14ac:dyDescent="0.5">
      <c r="A864" s="24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23"/>
    </row>
    <row r="865" spans="1:17" ht="18.75" customHeight="1" x14ac:dyDescent="0.5">
      <c r="A865" s="24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23"/>
    </row>
    <row r="866" spans="1:17" ht="18.75" customHeight="1" x14ac:dyDescent="0.5">
      <c r="A866" s="24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23"/>
    </row>
    <row r="867" spans="1:17" ht="18.75" customHeight="1" x14ac:dyDescent="0.5">
      <c r="A867" s="24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23"/>
    </row>
    <row r="868" spans="1:17" ht="18.75" customHeight="1" x14ac:dyDescent="0.5">
      <c r="A868" s="24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23"/>
    </row>
    <row r="869" spans="1:17" ht="18.75" customHeight="1" x14ac:dyDescent="0.5">
      <c r="A869" s="24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23"/>
    </row>
    <row r="870" spans="1:17" ht="18.75" customHeight="1" x14ac:dyDescent="0.5">
      <c r="A870" s="24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23"/>
    </row>
    <row r="871" spans="1:17" ht="18.75" customHeight="1" x14ac:dyDescent="0.5">
      <c r="A871" s="24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23"/>
    </row>
    <row r="872" spans="1:17" ht="18.75" customHeight="1" x14ac:dyDescent="0.5">
      <c r="A872" s="24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23"/>
    </row>
    <row r="873" spans="1:17" ht="18.75" customHeight="1" x14ac:dyDescent="0.5">
      <c r="A873" s="24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23"/>
    </row>
    <row r="874" spans="1:17" ht="18.75" customHeight="1" x14ac:dyDescent="0.5">
      <c r="A874" s="24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23"/>
    </row>
    <row r="875" spans="1:17" ht="18.75" customHeight="1" x14ac:dyDescent="0.5">
      <c r="A875" s="24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23"/>
    </row>
    <row r="876" spans="1:17" ht="18.75" customHeight="1" x14ac:dyDescent="0.5">
      <c r="A876" s="24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23"/>
    </row>
    <row r="877" spans="1:17" ht="18.75" customHeight="1" x14ac:dyDescent="0.5">
      <c r="A877" s="24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23"/>
    </row>
    <row r="878" spans="1:17" ht="18.75" customHeight="1" x14ac:dyDescent="0.5">
      <c r="A878" s="24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23"/>
    </row>
    <row r="879" spans="1:17" ht="18.75" customHeight="1" x14ac:dyDescent="0.5">
      <c r="A879" s="24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23"/>
    </row>
    <row r="880" spans="1:17" ht="18.75" customHeight="1" x14ac:dyDescent="0.5">
      <c r="A880" s="24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23"/>
    </row>
    <row r="881" spans="1:17" ht="18.75" customHeight="1" x14ac:dyDescent="0.5">
      <c r="A881" s="24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23"/>
    </row>
    <row r="882" spans="1:17" ht="18.75" customHeight="1" x14ac:dyDescent="0.5">
      <c r="A882" s="24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23"/>
    </row>
    <row r="883" spans="1:17" ht="18.75" customHeight="1" x14ac:dyDescent="0.5">
      <c r="A883" s="24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23"/>
    </row>
    <row r="884" spans="1:17" ht="18.75" customHeight="1" x14ac:dyDescent="0.5">
      <c r="A884" s="24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23"/>
    </row>
    <row r="885" spans="1:17" ht="18.75" customHeight="1" x14ac:dyDescent="0.5">
      <c r="A885" s="24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23"/>
    </row>
    <row r="886" spans="1:17" ht="18.75" customHeight="1" x14ac:dyDescent="0.5">
      <c r="A886" s="24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23"/>
    </row>
    <row r="887" spans="1:17" ht="18.75" customHeight="1" x14ac:dyDescent="0.5">
      <c r="A887" s="24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23"/>
    </row>
    <row r="888" spans="1:17" ht="18.75" customHeight="1" x14ac:dyDescent="0.5">
      <c r="A888" s="24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23"/>
    </row>
    <row r="889" spans="1:17" ht="18.75" customHeight="1" x14ac:dyDescent="0.5">
      <c r="A889" s="24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23"/>
    </row>
    <row r="890" spans="1:17" ht="18.75" customHeight="1" x14ac:dyDescent="0.5">
      <c r="A890" s="24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23"/>
    </row>
    <row r="891" spans="1:17" ht="18.75" customHeight="1" x14ac:dyDescent="0.5">
      <c r="A891" s="24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23"/>
    </row>
    <row r="892" spans="1:17" ht="18.75" customHeight="1" x14ac:dyDescent="0.5">
      <c r="A892" s="24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23"/>
    </row>
    <row r="893" spans="1:17" ht="18.75" customHeight="1" x14ac:dyDescent="0.5">
      <c r="A893" s="24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23"/>
    </row>
    <row r="894" spans="1:17" ht="18.75" customHeight="1" x14ac:dyDescent="0.5">
      <c r="A894" s="24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23"/>
    </row>
    <row r="895" spans="1:17" ht="18.75" customHeight="1" x14ac:dyDescent="0.5">
      <c r="A895" s="24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23"/>
    </row>
    <row r="896" spans="1:17" ht="18.75" customHeight="1" x14ac:dyDescent="0.5">
      <c r="A896" s="24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23"/>
    </row>
    <row r="897" spans="1:17" ht="18.75" customHeight="1" x14ac:dyDescent="0.5">
      <c r="A897" s="24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23"/>
    </row>
    <row r="898" spans="1:17" ht="18.75" customHeight="1" x14ac:dyDescent="0.5">
      <c r="A898" s="24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23"/>
    </row>
    <row r="899" spans="1:17" ht="18.75" customHeight="1" x14ac:dyDescent="0.5">
      <c r="A899" s="24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23"/>
    </row>
    <row r="900" spans="1:17" ht="18.75" customHeight="1" x14ac:dyDescent="0.5">
      <c r="A900" s="24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23"/>
    </row>
    <row r="901" spans="1:17" ht="18.75" customHeight="1" x14ac:dyDescent="0.5">
      <c r="A901" s="24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23"/>
    </row>
    <row r="902" spans="1:17" ht="18.75" customHeight="1" x14ac:dyDescent="0.5">
      <c r="A902" s="24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23"/>
    </row>
    <row r="903" spans="1:17" ht="18.75" customHeight="1" x14ac:dyDescent="0.5">
      <c r="A903" s="24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23"/>
    </row>
    <row r="904" spans="1:17" ht="18.75" customHeight="1" x14ac:dyDescent="0.5">
      <c r="A904" s="24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23"/>
    </row>
    <row r="905" spans="1:17" ht="18.75" customHeight="1" x14ac:dyDescent="0.5">
      <c r="A905" s="24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23"/>
    </row>
    <row r="906" spans="1:17" ht="18.75" customHeight="1" x14ac:dyDescent="0.5">
      <c r="A906" s="24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23"/>
    </row>
    <row r="907" spans="1:17" ht="18.75" customHeight="1" x14ac:dyDescent="0.5">
      <c r="A907" s="24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23"/>
    </row>
    <row r="908" spans="1:17" ht="18.75" customHeight="1" x14ac:dyDescent="0.5">
      <c r="A908" s="24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23"/>
    </row>
    <row r="909" spans="1:17" ht="18.75" customHeight="1" x14ac:dyDescent="0.5">
      <c r="A909" s="24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23"/>
    </row>
    <row r="910" spans="1:17" ht="18.75" customHeight="1" x14ac:dyDescent="0.5">
      <c r="A910" s="24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23"/>
    </row>
    <row r="911" spans="1:17" ht="18.75" customHeight="1" x14ac:dyDescent="0.5">
      <c r="A911" s="24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23"/>
    </row>
    <row r="912" spans="1:17" ht="18.75" customHeight="1" x14ac:dyDescent="0.5">
      <c r="A912" s="24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23"/>
    </row>
    <row r="913" spans="1:17" ht="18.75" customHeight="1" x14ac:dyDescent="0.5">
      <c r="A913" s="24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23"/>
    </row>
    <row r="914" spans="1:17" ht="18.75" customHeight="1" x14ac:dyDescent="0.5">
      <c r="A914" s="24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23"/>
    </row>
    <row r="915" spans="1:17" ht="18.75" customHeight="1" x14ac:dyDescent="0.5">
      <c r="A915" s="24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23"/>
    </row>
    <row r="916" spans="1:17" ht="18.75" customHeight="1" x14ac:dyDescent="0.5">
      <c r="A916" s="24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23"/>
    </row>
    <row r="917" spans="1:17" ht="18.75" customHeight="1" x14ac:dyDescent="0.5">
      <c r="A917" s="24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23"/>
    </row>
    <row r="918" spans="1:17" ht="18.75" customHeight="1" x14ac:dyDescent="0.5">
      <c r="A918" s="24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23"/>
    </row>
    <row r="919" spans="1:17" ht="18.75" customHeight="1" x14ac:dyDescent="0.5">
      <c r="A919" s="24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23"/>
    </row>
    <row r="920" spans="1:17" ht="18.75" customHeight="1" x14ac:dyDescent="0.5">
      <c r="A920" s="24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23"/>
    </row>
    <row r="921" spans="1:17" ht="18.75" customHeight="1" x14ac:dyDescent="0.5">
      <c r="A921" s="24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23"/>
    </row>
    <row r="922" spans="1:17" ht="18.75" customHeight="1" x14ac:dyDescent="0.5">
      <c r="A922" s="24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23"/>
    </row>
    <row r="923" spans="1:17" ht="18.75" customHeight="1" x14ac:dyDescent="0.5">
      <c r="A923" s="24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23"/>
    </row>
    <row r="924" spans="1:17" ht="18.75" customHeight="1" x14ac:dyDescent="0.5">
      <c r="A924" s="24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23"/>
    </row>
    <row r="925" spans="1:17" ht="18.75" customHeight="1" x14ac:dyDescent="0.5">
      <c r="A925" s="24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23"/>
    </row>
    <row r="926" spans="1:17" ht="18.75" customHeight="1" x14ac:dyDescent="0.5">
      <c r="A926" s="24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23"/>
    </row>
    <row r="927" spans="1:17" ht="18.75" customHeight="1" x14ac:dyDescent="0.5">
      <c r="A927" s="24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23"/>
    </row>
    <row r="928" spans="1:17" ht="18.75" customHeight="1" x14ac:dyDescent="0.5">
      <c r="A928" s="24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23"/>
    </row>
    <row r="929" spans="1:17" ht="18.75" customHeight="1" x14ac:dyDescent="0.5">
      <c r="A929" s="24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23"/>
    </row>
    <row r="930" spans="1:17" ht="18.75" customHeight="1" x14ac:dyDescent="0.5">
      <c r="A930" s="24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23"/>
    </row>
    <row r="931" spans="1:17" ht="18.75" customHeight="1" x14ac:dyDescent="0.5">
      <c r="A931" s="24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23"/>
    </row>
    <row r="932" spans="1:17" ht="18.75" customHeight="1" x14ac:dyDescent="0.5">
      <c r="A932" s="24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23"/>
    </row>
    <row r="933" spans="1:17" ht="18.75" customHeight="1" x14ac:dyDescent="0.5">
      <c r="A933" s="24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23"/>
    </row>
    <row r="934" spans="1:17" ht="18.75" customHeight="1" x14ac:dyDescent="0.5">
      <c r="A934" s="24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23"/>
    </row>
    <row r="935" spans="1:17" ht="18.75" customHeight="1" x14ac:dyDescent="0.5">
      <c r="A935" s="24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23"/>
    </row>
    <row r="936" spans="1:17" ht="18.75" customHeight="1" x14ac:dyDescent="0.5">
      <c r="A936" s="24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23"/>
    </row>
    <row r="937" spans="1:17" ht="18.75" customHeight="1" x14ac:dyDescent="0.5">
      <c r="A937" s="24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23"/>
    </row>
    <row r="938" spans="1:17" ht="18.75" customHeight="1" x14ac:dyDescent="0.5">
      <c r="A938" s="24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23"/>
    </row>
    <row r="939" spans="1:17" ht="18.75" customHeight="1" x14ac:dyDescent="0.5">
      <c r="A939" s="24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23"/>
    </row>
    <row r="940" spans="1:17" ht="18.75" customHeight="1" x14ac:dyDescent="0.5">
      <c r="A940" s="24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23"/>
    </row>
    <row r="941" spans="1:17" ht="18.75" customHeight="1" x14ac:dyDescent="0.5">
      <c r="A941" s="24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23"/>
    </row>
    <row r="942" spans="1:17" ht="18.75" customHeight="1" x14ac:dyDescent="0.5">
      <c r="A942" s="24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23"/>
    </row>
    <row r="943" spans="1:17" ht="18.75" customHeight="1" x14ac:dyDescent="0.5">
      <c r="A943" s="24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23"/>
    </row>
    <row r="944" spans="1:17" ht="18.75" customHeight="1" x14ac:dyDescent="0.5">
      <c r="A944" s="24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23"/>
    </row>
    <row r="945" spans="1:17" ht="18.75" customHeight="1" x14ac:dyDescent="0.5">
      <c r="A945" s="24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23"/>
    </row>
    <row r="946" spans="1:17" ht="18.75" customHeight="1" x14ac:dyDescent="0.5">
      <c r="A946" s="24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23"/>
    </row>
    <row r="947" spans="1:17" ht="18.75" customHeight="1" x14ac:dyDescent="0.5">
      <c r="A947" s="24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23"/>
    </row>
    <row r="948" spans="1:17" ht="18.75" customHeight="1" x14ac:dyDescent="0.5">
      <c r="A948" s="24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23"/>
    </row>
    <row r="949" spans="1:17" ht="18.75" customHeight="1" x14ac:dyDescent="0.5">
      <c r="A949" s="24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23"/>
    </row>
    <row r="950" spans="1:17" ht="18.75" customHeight="1" x14ac:dyDescent="0.5">
      <c r="A950" s="24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23"/>
    </row>
    <row r="951" spans="1:17" ht="18.75" customHeight="1" x14ac:dyDescent="0.5">
      <c r="A951" s="24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23"/>
    </row>
    <row r="952" spans="1:17" ht="18.75" customHeight="1" x14ac:dyDescent="0.5">
      <c r="A952" s="24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23"/>
    </row>
    <row r="953" spans="1:17" ht="18.75" customHeight="1" x14ac:dyDescent="0.5">
      <c r="A953" s="24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23"/>
    </row>
    <row r="954" spans="1:17" ht="18.75" customHeight="1" x14ac:dyDescent="0.5">
      <c r="A954" s="24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23"/>
    </row>
    <row r="955" spans="1:17" ht="18.75" customHeight="1" x14ac:dyDescent="0.5">
      <c r="A955" s="24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23"/>
    </row>
    <row r="956" spans="1:17" ht="18.75" customHeight="1" x14ac:dyDescent="0.5">
      <c r="A956" s="24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23"/>
    </row>
    <row r="957" spans="1:17" ht="18.75" customHeight="1" x14ac:dyDescent="0.5">
      <c r="A957" s="24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23"/>
    </row>
    <row r="958" spans="1:17" ht="18.75" customHeight="1" x14ac:dyDescent="0.5">
      <c r="A958" s="24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23"/>
    </row>
    <row r="959" spans="1:17" ht="18.75" customHeight="1" x14ac:dyDescent="0.5">
      <c r="A959" s="24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23"/>
    </row>
    <row r="960" spans="1:17" ht="18.75" customHeight="1" x14ac:dyDescent="0.5">
      <c r="A960" s="24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23"/>
    </row>
    <row r="961" spans="1:17" ht="18.75" customHeight="1" x14ac:dyDescent="0.5">
      <c r="A961" s="24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23"/>
    </row>
    <row r="962" spans="1:17" ht="18.75" customHeight="1" x14ac:dyDescent="0.5">
      <c r="A962" s="24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23"/>
    </row>
    <row r="963" spans="1:17" ht="18.75" customHeight="1" x14ac:dyDescent="0.5">
      <c r="A963" s="24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23"/>
    </row>
    <row r="964" spans="1:17" ht="18.75" customHeight="1" x14ac:dyDescent="0.5">
      <c r="A964" s="24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23"/>
    </row>
    <row r="965" spans="1:17" ht="18.75" customHeight="1" x14ac:dyDescent="0.5">
      <c r="A965" s="24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23"/>
    </row>
    <row r="966" spans="1:17" ht="18.75" customHeight="1" x14ac:dyDescent="0.5">
      <c r="A966" s="24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23"/>
    </row>
    <row r="967" spans="1:17" ht="18.75" customHeight="1" x14ac:dyDescent="0.5">
      <c r="A967" s="24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23"/>
    </row>
    <row r="968" spans="1:17" ht="18.75" customHeight="1" x14ac:dyDescent="0.5">
      <c r="A968" s="24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23"/>
    </row>
    <row r="969" spans="1:17" ht="18.75" customHeight="1" x14ac:dyDescent="0.5">
      <c r="A969" s="24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23"/>
    </row>
    <row r="970" spans="1:17" ht="18.75" customHeight="1" x14ac:dyDescent="0.5">
      <c r="A970" s="24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23"/>
    </row>
    <row r="971" spans="1:17" ht="18.75" customHeight="1" x14ac:dyDescent="0.5">
      <c r="A971" s="24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23"/>
    </row>
    <row r="972" spans="1:17" ht="18.75" customHeight="1" x14ac:dyDescent="0.5">
      <c r="A972" s="24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23"/>
    </row>
    <row r="973" spans="1:17" ht="18.75" customHeight="1" x14ac:dyDescent="0.5">
      <c r="A973" s="24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23"/>
    </row>
    <row r="974" spans="1:17" ht="18.75" customHeight="1" x14ac:dyDescent="0.5">
      <c r="A974" s="24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23"/>
    </row>
    <row r="975" spans="1:17" ht="18.75" customHeight="1" x14ac:dyDescent="0.5">
      <c r="A975" s="24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23"/>
    </row>
    <row r="976" spans="1:17" ht="18.75" customHeight="1" x14ac:dyDescent="0.5">
      <c r="A976" s="24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23"/>
    </row>
    <row r="977" spans="1:17" ht="18.75" customHeight="1" x14ac:dyDescent="0.5">
      <c r="A977" s="24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23"/>
    </row>
    <row r="978" spans="1:17" ht="18.75" customHeight="1" x14ac:dyDescent="0.5">
      <c r="A978" s="24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23"/>
    </row>
    <row r="979" spans="1:17" ht="18.75" customHeight="1" x14ac:dyDescent="0.5">
      <c r="A979" s="24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23"/>
    </row>
    <row r="980" spans="1:17" ht="18.75" customHeight="1" x14ac:dyDescent="0.5">
      <c r="A980" s="24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23"/>
    </row>
    <row r="981" spans="1:17" ht="18.75" customHeight="1" x14ac:dyDescent="0.5">
      <c r="A981" s="24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23"/>
    </row>
    <row r="982" spans="1:17" ht="18.75" customHeight="1" x14ac:dyDescent="0.5">
      <c r="A982" s="24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23"/>
    </row>
    <row r="983" spans="1:17" ht="18.75" customHeight="1" x14ac:dyDescent="0.5">
      <c r="A983" s="24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23"/>
    </row>
    <row r="984" spans="1:17" ht="18.75" customHeight="1" x14ac:dyDescent="0.5">
      <c r="A984" s="24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23"/>
    </row>
    <row r="985" spans="1:17" ht="18.75" customHeight="1" x14ac:dyDescent="0.5">
      <c r="A985" s="24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23"/>
    </row>
    <row r="986" spans="1:17" ht="18.75" customHeight="1" x14ac:dyDescent="0.5">
      <c r="A986" s="24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23"/>
    </row>
    <row r="987" spans="1:17" ht="18.75" customHeight="1" x14ac:dyDescent="0.5">
      <c r="A987" s="24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23"/>
    </row>
    <row r="988" spans="1:17" ht="18.75" customHeight="1" x14ac:dyDescent="0.5">
      <c r="A988" s="24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23"/>
    </row>
    <row r="989" spans="1:17" ht="18.75" customHeight="1" x14ac:dyDescent="0.5">
      <c r="A989" s="24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23"/>
    </row>
    <row r="990" spans="1:17" ht="18.75" customHeight="1" x14ac:dyDescent="0.5">
      <c r="A990" s="24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23"/>
    </row>
    <row r="991" spans="1:17" ht="18.75" customHeight="1" x14ac:dyDescent="0.5">
      <c r="A991" s="24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23"/>
    </row>
    <row r="992" spans="1:17" ht="18.75" customHeight="1" x14ac:dyDescent="0.5">
      <c r="A992" s="24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23"/>
    </row>
    <row r="993" spans="1:17" ht="18.75" customHeight="1" x14ac:dyDescent="0.5">
      <c r="A993" s="24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23"/>
    </row>
    <row r="994" spans="1:17" ht="18.75" customHeight="1" x14ac:dyDescent="0.5">
      <c r="A994" s="24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23"/>
    </row>
    <row r="995" spans="1:17" ht="18.75" customHeight="1" x14ac:dyDescent="0.5">
      <c r="A995" s="24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23"/>
    </row>
    <row r="996" spans="1:17" ht="18.75" customHeight="1" x14ac:dyDescent="0.5">
      <c r="A996" s="24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23"/>
    </row>
    <row r="997" spans="1:17" ht="18.75" customHeight="1" x14ac:dyDescent="0.5">
      <c r="A997" s="24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23"/>
    </row>
    <row r="998" spans="1:17" ht="18.75" customHeight="1" x14ac:dyDescent="0.5">
      <c r="A998" s="24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23"/>
    </row>
    <row r="999" spans="1:17" ht="18.75" customHeight="1" x14ac:dyDescent="0.5">
      <c r="A999" s="24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23"/>
    </row>
    <row r="1000" spans="1:17" ht="18.75" customHeight="1" x14ac:dyDescent="0.5">
      <c r="A1000" s="24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23"/>
    </row>
    <row r="1001" spans="1:17" ht="18.75" customHeight="1" x14ac:dyDescent="0.5">
      <c r="A1001" s="24"/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23"/>
    </row>
    <row r="1002" spans="1:17" ht="18.75" customHeight="1" x14ac:dyDescent="0.5">
      <c r="A1002" s="24"/>
      <c r="B1002" s="7"/>
      <c r="C1002" s="7"/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23"/>
    </row>
    <row r="1003" spans="1:17" ht="18.75" customHeight="1" x14ac:dyDescent="0.5">
      <c r="A1003" s="24"/>
      <c r="B1003" s="7"/>
      <c r="C1003" s="7"/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23"/>
    </row>
    <row r="1004" spans="1:17" ht="18.75" customHeight="1" x14ac:dyDescent="0.5">
      <c r="A1004" s="24"/>
      <c r="B1004" s="7"/>
      <c r="C1004" s="7"/>
      <c r="D1004" s="7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23"/>
    </row>
    <row r="1005" spans="1:17" ht="18.75" customHeight="1" x14ac:dyDescent="0.5">
      <c r="A1005" s="24"/>
      <c r="B1005" s="7"/>
      <c r="C1005" s="7"/>
      <c r="D1005" s="7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23"/>
    </row>
    <row r="1006" spans="1:17" ht="18.75" customHeight="1" x14ac:dyDescent="0.5">
      <c r="A1006" s="24"/>
      <c r="B1006" s="7"/>
      <c r="C1006" s="7"/>
      <c r="D1006" s="7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23"/>
    </row>
    <row r="1007" spans="1:17" ht="18.75" customHeight="1" x14ac:dyDescent="0.5">
      <c r="A1007" s="24"/>
      <c r="B1007" s="7"/>
      <c r="C1007" s="7"/>
      <c r="D1007" s="7"/>
      <c r="E1007" s="7"/>
      <c r="F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23"/>
    </row>
    <row r="1008" spans="1:17" ht="18.75" customHeight="1" x14ac:dyDescent="0.5">
      <c r="A1008" s="24"/>
      <c r="B1008" s="7"/>
      <c r="C1008" s="7"/>
      <c r="D1008" s="7"/>
      <c r="E1008" s="7"/>
      <c r="F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23"/>
    </row>
    <row r="1009" spans="1:17" ht="18.75" customHeight="1" x14ac:dyDescent="0.5">
      <c r="A1009" s="24"/>
      <c r="B1009" s="7"/>
      <c r="C1009" s="7"/>
      <c r="D1009" s="7"/>
      <c r="E1009" s="7"/>
      <c r="F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23"/>
    </row>
    <row r="1010" spans="1:17" ht="18.75" customHeight="1" x14ac:dyDescent="0.5">
      <c r="A1010" s="24"/>
      <c r="B1010" s="7"/>
      <c r="C1010" s="7"/>
      <c r="D1010" s="7"/>
      <c r="E1010" s="7"/>
      <c r="F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23"/>
    </row>
    <row r="1011" spans="1:17" ht="18.75" customHeight="1" x14ac:dyDescent="0.5">
      <c r="A1011" s="24"/>
      <c r="B1011" s="7"/>
      <c r="C1011" s="7"/>
      <c r="D1011" s="7"/>
      <c r="E1011" s="7"/>
      <c r="F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23"/>
    </row>
    <row r="1012" spans="1:17" ht="18.75" customHeight="1" x14ac:dyDescent="0.5">
      <c r="A1012" s="24"/>
      <c r="B1012" s="7"/>
      <c r="C1012" s="7"/>
      <c r="D1012" s="7"/>
      <c r="E1012" s="7"/>
      <c r="F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23"/>
    </row>
    <row r="1013" spans="1:17" ht="18.75" customHeight="1" x14ac:dyDescent="0.5">
      <c r="A1013" s="24"/>
      <c r="B1013" s="7"/>
      <c r="C1013" s="7"/>
      <c r="D1013" s="7"/>
      <c r="E1013" s="7"/>
      <c r="F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23"/>
    </row>
    <row r="1014" spans="1:17" ht="18.75" customHeight="1" x14ac:dyDescent="0.5">
      <c r="A1014" s="24"/>
      <c r="B1014" s="7"/>
      <c r="C1014" s="7"/>
      <c r="D1014" s="7"/>
      <c r="E1014" s="7"/>
      <c r="F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23"/>
    </row>
    <row r="1015" spans="1:17" ht="18.75" customHeight="1" x14ac:dyDescent="0.5">
      <c r="A1015" s="24"/>
      <c r="B1015" s="7"/>
      <c r="C1015" s="7"/>
      <c r="D1015" s="7"/>
      <c r="E1015" s="7"/>
      <c r="F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23"/>
    </row>
    <row r="1016" spans="1:17" ht="18.75" customHeight="1" x14ac:dyDescent="0.5">
      <c r="A1016" s="24"/>
      <c r="B1016" s="7"/>
      <c r="C1016" s="7"/>
      <c r="D1016" s="7"/>
      <c r="E1016" s="7"/>
      <c r="F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23"/>
    </row>
    <row r="1017" spans="1:17" ht="18.75" customHeight="1" x14ac:dyDescent="0.5">
      <c r="A1017" s="24"/>
      <c r="B1017" s="7"/>
      <c r="C1017" s="7"/>
      <c r="D1017" s="7"/>
      <c r="E1017" s="7"/>
      <c r="F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23"/>
    </row>
    <row r="1018" spans="1:17" ht="18.75" customHeight="1" x14ac:dyDescent="0.5">
      <c r="A1018" s="24"/>
      <c r="B1018" s="7"/>
      <c r="C1018" s="7"/>
      <c r="D1018" s="7"/>
      <c r="E1018" s="7"/>
      <c r="F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23"/>
    </row>
    <row r="1019" spans="1:17" ht="18.75" customHeight="1" x14ac:dyDescent="0.5">
      <c r="A1019" s="24"/>
      <c r="B1019" s="7"/>
      <c r="C1019" s="7"/>
      <c r="D1019" s="7"/>
      <c r="E1019" s="7"/>
      <c r="F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23"/>
    </row>
    <row r="1020" spans="1:17" ht="18.75" customHeight="1" x14ac:dyDescent="0.5">
      <c r="A1020" s="24"/>
      <c r="B1020" s="7"/>
      <c r="C1020" s="7"/>
      <c r="D1020" s="7"/>
      <c r="E1020" s="7"/>
      <c r="F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23"/>
    </row>
    <row r="1021" spans="1:17" ht="18.75" customHeight="1" x14ac:dyDescent="0.5">
      <c r="A1021" s="24"/>
      <c r="B1021" s="7"/>
      <c r="C1021" s="7"/>
      <c r="D1021" s="7"/>
      <c r="E1021" s="7"/>
      <c r="F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23"/>
    </row>
    <row r="1022" spans="1:17" ht="18.75" customHeight="1" x14ac:dyDescent="0.5">
      <c r="A1022" s="24"/>
      <c r="B1022" s="7"/>
      <c r="C1022" s="7"/>
      <c r="D1022" s="7"/>
      <c r="E1022" s="7"/>
      <c r="F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23"/>
    </row>
    <row r="1023" spans="1:17" ht="18.75" customHeight="1" x14ac:dyDescent="0.5">
      <c r="A1023" s="24"/>
      <c r="B1023" s="7"/>
      <c r="C1023" s="7"/>
      <c r="D1023" s="7"/>
      <c r="E1023" s="7"/>
      <c r="F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23"/>
    </row>
    <row r="1024" spans="1:17" ht="18.75" customHeight="1" x14ac:dyDescent="0.5">
      <c r="A1024" s="24"/>
      <c r="B1024" s="7"/>
      <c r="C1024" s="7"/>
      <c r="D1024" s="7"/>
      <c r="E1024" s="7"/>
      <c r="F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23"/>
    </row>
    <row r="1025" spans="1:17" ht="18.75" customHeight="1" x14ac:dyDescent="0.5">
      <c r="A1025" s="24"/>
      <c r="B1025" s="7"/>
      <c r="C1025" s="7"/>
      <c r="D1025" s="7"/>
      <c r="E1025" s="7"/>
      <c r="F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23"/>
    </row>
    <row r="1026" spans="1:17" ht="18.75" customHeight="1" x14ac:dyDescent="0.5">
      <c r="A1026" s="24"/>
      <c r="B1026" s="7"/>
      <c r="C1026" s="7"/>
      <c r="D1026" s="7"/>
      <c r="E1026" s="7"/>
      <c r="F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23"/>
    </row>
    <row r="1027" spans="1:17" ht="18.75" customHeight="1" x14ac:dyDescent="0.5">
      <c r="A1027" s="24"/>
      <c r="B1027" s="7"/>
      <c r="C1027" s="7"/>
      <c r="D1027" s="7"/>
      <c r="E1027" s="7"/>
      <c r="F1027" s="7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23"/>
    </row>
    <row r="1028" spans="1:17" ht="18.75" customHeight="1" x14ac:dyDescent="0.5">
      <c r="A1028" s="24"/>
      <c r="B1028" s="7"/>
      <c r="C1028" s="7"/>
      <c r="D1028" s="7"/>
      <c r="E1028" s="7"/>
      <c r="F1028" s="7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23"/>
    </row>
    <row r="1029" spans="1:17" ht="18.75" customHeight="1" x14ac:dyDescent="0.5">
      <c r="A1029" s="24"/>
      <c r="B1029" s="7"/>
      <c r="C1029" s="7"/>
      <c r="D1029" s="7"/>
      <c r="E1029" s="7"/>
      <c r="F1029" s="7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23"/>
    </row>
    <row r="1030" spans="1:17" ht="18.75" customHeight="1" x14ac:dyDescent="0.5">
      <c r="A1030" s="24"/>
      <c r="B1030" s="7"/>
      <c r="C1030" s="7"/>
      <c r="D1030" s="7"/>
      <c r="E1030" s="7"/>
      <c r="F1030" s="7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23"/>
    </row>
    <row r="1031" spans="1:17" ht="18.75" customHeight="1" x14ac:dyDescent="0.5">
      <c r="A1031" s="24"/>
      <c r="B1031" s="7"/>
      <c r="C1031" s="7"/>
      <c r="D1031" s="7"/>
      <c r="E1031" s="7"/>
      <c r="F1031" s="7"/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23"/>
    </row>
    <row r="1032" spans="1:17" ht="18.75" customHeight="1" x14ac:dyDescent="0.5">
      <c r="A1032" s="24"/>
      <c r="B1032" s="7"/>
      <c r="C1032" s="7"/>
      <c r="D1032" s="7"/>
      <c r="E1032" s="7"/>
      <c r="F1032" s="7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23"/>
    </row>
    <row r="1033" spans="1:17" ht="18.75" customHeight="1" x14ac:dyDescent="0.5">
      <c r="A1033" s="24"/>
      <c r="B1033" s="7"/>
      <c r="C1033" s="7"/>
      <c r="D1033" s="7"/>
      <c r="E1033" s="7"/>
      <c r="F1033" s="7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23"/>
    </row>
    <row r="1034" spans="1:17" ht="18.75" customHeight="1" x14ac:dyDescent="0.5">
      <c r="A1034" s="24"/>
      <c r="B1034" s="7"/>
      <c r="C1034" s="7"/>
      <c r="D1034" s="7"/>
      <c r="E1034" s="7"/>
      <c r="F1034" s="7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23"/>
    </row>
    <row r="1035" spans="1:17" ht="18.75" customHeight="1" x14ac:dyDescent="0.5">
      <c r="A1035" s="24"/>
      <c r="B1035" s="7"/>
      <c r="C1035" s="7"/>
      <c r="D1035" s="7"/>
      <c r="E1035" s="7"/>
      <c r="F1035" s="7"/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23"/>
    </row>
    <row r="1036" spans="1:17" ht="18.75" customHeight="1" x14ac:dyDescent="0.5">
      <c r="A1036" s="24"/>
      <c r="B1036" s="7"/>
      <c r="C1036" s="7"/>
      <c r="D1036" s="7"/>
      <c r="E1036" s="7"/>
      <c r="F1036" s="7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23"/>
    </row>
    <row r="1037" spans="1:17" ht="18.75" customHeight="1" x14ac:dyDescent="0.5">
      <c r="A1037" s="24"/>
      <c r="B1037" s="7"/>
      <c r="C1037" s="7"/>
      <c r="D1037" s="7"/>
      <c r="E1037" s="7"/>
      <c r="F1037" s="7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23"/>
    </row>
    <row r="1038" spans="1:17" ht="18.75" customHeight="1" x14ac:dyDescent="0.5">
      <c r="A1038" s="24"/>
      <c r="B1038" s="7"/>
      <c r="C1038" s="7"/>
      <c r="D1038" s="7"/>
      <c r="E1038" s="7"/>
      <c r="F1038" s="7"/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23"/>
    </row>
    <row r="1039" spans="1:17" ht="18.75" customHeight="1" x14ac:dyDescent="0.5">
      <c r="A1039" s="24"/>
      <c r="B1039" s="7"/>
      <c r="C1039" s="7"/>
      <c r="D1039" s="7"/>
      <c r="E1039" s="7"/>
      <c r="F1039" s="7"/>
      <c r="G1039" s="7"/>
      <c r="H1039" s="7"/>
      <c r="I1039" s="7"/>
      <c r="J1039" s="7"/>
      <c r="K1039" s="7"/>
      <c r="L1039" s="7"/>
      <c r="M1039" s="7"/>
      <c r="N1039" s="7"/>
      <c r="O1039" s="7"/>
      <c r="P1039" s="7"/>
      <c r="Q1039" s="23"/>
    </row>
    <row r="1040" spans="1:17" ht="18.75" customHeight="1" x14ac:dyDescent="0.5">
      <c r="A1040" s="24"/>
      <c r="B1040" s="7"/>
      <c r="C1040" s="7"/>
      <c r="D1040" s="7"/>
      <c r="E1040" s="7"/>
      <c r="F1040" s="7"/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23"/>
    </row>
    <row r="1041" spans="1:17" ht="18.75" customHeight="1" x14ac:dyDescent="0.5">
      <c r="A1041" s="24"/>
      <c r="B1041" s="7"/>
      <c r="C1041" s="7"/>
      <c r="D1041" s="7"/>
      <c r="E1041" s="7"/>
      <c r="F1041" s="7"/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23"/>
    </row>
    <row r="1042" spans="1:17" ht="18.75" customHeight="1" x14ac:dyDescent="0.5">
      <c r="A1042" s="24"/>
      <c r="B1042" s="7"/>
      <c r="C1042" s="7"/>
      <c r="D1042" s="7"/>
      <c r="E1042" s="7"/>
      <c r="F1042" s="7"/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23"/>
    </row>
    <row r="1043" spans="1:17" ht="18.75" customHeight="1" x14ac:dyDescent="0.5">
      <c r="A1043" s="24"/>
      <c r="B1043" s="7"/>
      <c r="C1043" s="7"/>
      <c r="D1043" s="7"/>
      <c r="E1043" s="7"/>
      <c r="F1043" s="7"/>
      <c r="G1043" s="7"/>
      <c r="H1043" s="7"/>
      <c r="I1043" s="7"/>
      <c r="J1043" s="7"/>
      <c r="K1043" s="7"/>
      <c r="L1043" s="7"/>
      <c r="M1043" s="7"/>
      <c r="N1043" s="7"/>
      <c r="O1043" s="7"/>
      <c r="P1043" s="7"/>
      <c r="Q1043" s="23"/>
    </row>
    <row r="1044" spans="1:17" ht="18.75" customHeight="1" x14ac:dyDescent="0.5">
      <c r="A1044" s="24"/>
      <c r="B1044" s="7"/>
      <c r="C1044" s="7"/>
      <c r="D1044" s="7"/>
      <c r="E1044" s="7"/>
      <c r="F1044" s="7"/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23"/>
    </row>
    <row r="1045" spans="1:17" ht="18.75" customHeight="1" x14ac:dyDescent="0.5">
      <c r="A1045" s="24"/>
      <c r="B1045" s="7"/>
      <c r="C1045" s="7"/>
      <c r="D1045" s="7"/>
      <c r="E1045" s="7"/>
      <c r="F1045" s="7"/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23"/>
    </row>
    <row r="1046" spans="1:17" ht="18.75" customHeight="1" x14ac:dyDescent="0.5">
      <c r="A1046" s="24"/>
      <c r="B1046" s="7"/>
      <c r="C1046" s="7"/>
      <c r="D1046" s="7"/>
      <c r="E1046" s="7"/>
      <c r="F1046" s="7"/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23"/>
    </row>
    <row r="1047" spans="1:17" ht="18.75" customHeight="1" x14ac:dyDescent="0.5">
      <c r="A1047" s="24"/>
      <c r="B1047" s="7"/>
      <c r="C1047" s="7"/>
      <c r="D1047" s="7"/>
      <c r="E1047" s="7"/>
      <c r="F1047" s="7"/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23"/>
    </row>
    <row r="1048" spans="1:17" ht="18.75" customHeight="1" x14ac:dyDescent="0.5">
      <c r="A1048" s="24"/>
      <c r="B1048" s="7"/>
      <c r="C1048" s="7"/>
      <c r="D1048" s="7"/>
      <c r="E1048" s="7"/>
      <c r="F1048" s="7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23"/>
    </row>
    <row r="1049" spans="1:17" ht="18.75" customHeight="1" x14ac:dyDescent="0.5">
      <c r="A1049" s="24"/>
      <c r="B1049" s="7"/>
      <c r="C1049" s="7"/>
      <c r="D1049" s="7"/>
      <c r="E1049" s="7"/>
      <c r="F1049" s="7"/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23"/>
    </row>
    <row r="1050" spans="1:17" ht="18.75" customHeight="1" x14ac:dyDescent="0.5">
      <c r="A1050" s="24"/>
      <c r="B1050" s="7"/>
      <c r="C1050" s="7"/>
      <c r="D1050" s="7"/>
      <c r="E1050" s="7"/>
      <c r="F1050" s="7"/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23"/>
    </row>
    <row r="1051" spans="1:17" ht="18.75" customHeight="1" x14ac:dyDescent="0.5">
      <c r="A1051" s="24"/>
      <c r="B1051" s="7"/>
      <c r="C1051" s="7"/>
      <c r="D1051" s="7"/>
      <c r="E1051" s="7"/>
      <c r="F1051" s="7"/>
      <c r="G1051" s="7"/>
      <c r="H1051" s="7"/>
      <c r="I1051" s="7"/>
      <c r="J1051" s="7"/>
      <c r="K1051" s="7"/>
      <c r="L1051" s="7"/>
      <c r="M1051" s="7"/>
      <c r="N1051" s="7"/>
      <c r="O1051" s="7"/>
      <c r="P1051" s="7"/>
      <c r="Q1051" s="23"/>
    </row>
    <row r="1052" spans="1:17" ht="18.75" customHeight="1" x14ac:dyDescent="0.5">
      <c r="A1052" s="24"/>
      <c r="B1052" s="7"/>
      <c r="C1052" s="7"/>
      <c r="D1052" s="7"/>
      <c r="E1052" s="7"/>
      <c r="F1052" s="7"/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23"/>
    </row>
    <row r="1053" spans="1:17" ht="18.75" customHeight="1" x14ac:dyDescent="0.5">
      <c r="A1053" s="24"/>
      <c r="B1053" s="7"/>
      <c r="C1053" s="7"/>
      <c r="D1053" s="7"/>
      <c r="E1053" s="7"/>
      <c r="F1053" s="7"/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23"/>
    </row>
    <row r="1054" spans="1:17" ht="18.75" customHeight="1" x14ac:dyDescent="0.5">
      <c r="A1054" s="24"/>
      <c r="B1054" s="7"/>
      <c r="C1054" s="7"/>
      <c r="D1054" s="7"/>
      <c r="E1054" s="7"/>
      <c r="F1054" s="7"/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23"/>
    </row>
    <row r="1055" spans="1:17" ht="18.75" customHeight="1" x14ac:dyDescent="0.5">
      <c r="A1055" s="24"/>
      <c r="B1055" s="7"/>
      <c r="C1055" s="7"/>
      <c r="D1055" s="7"/>
      <c r="E1055" s="7"/>
      <c r="F1055" s="7"/>
      <c r="G1055" s="7"/>
      <c r="H1055" s="7"/>
      <c r="I1055" s="7"/>
      <c r="J1055" s="7"/>
      <c r="K1055" s="7"/>
      <c r="L1055" s="7"/>
      <c r="M1055" s="7"/>
      <c r="N1055" s="7"/>
      <c r="O1055" s="7"/>
      <c r="P1055" s="7"/>
      <c r="Q1055" s="23"/>
    </row>
    <row r="1056" spans="1:17" ht="18.75" customHeight="1" x14ac:dyDescent="0.5">
      <c r="A1056" s="24"/>
      <c r="B1056" s="7"/>
      <c r="C1056" s="7"/>
      <c r="D1056" s="7"/>
      <c r="E1056" s="7"/>
      <c r="F1056" s="7"/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23"/>
    </row>
    <row r="1057" spans="1:17" ht="18.75" customHeight="1" x14ac:dyDescent="0.5">
      <c r="A1057" s="24"/>
      <c r="B1057" s="7"/>
      <c r="C1057" s="7"/>
      <c r="D1057" s="7"/>
      <c r="E1057" s="7"/>
      <c r="F1057" s="7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23"/>
    </row>
    <row r="1058" spans="1:17" ht="18.75" customHeight="1" x14ac:dyDescent="0.5">
      <c r="A1058" s="24"/>
      <c r="B1058" s="7"/>
      <c r="C1058" s="7"/>
      <c r="D1058" s="7"/>
      <c r="E1058" s="7"/>
      <c r="F1058" s="7"/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23"/>
    </row>
    <row r="1059" spans="1:17" ht="18.75" customHeight="1" x14ac:dyDescent="0.5">
      <c r="A1059" s="24"/>
      <c r="B1059" s="7"/>
      <c r="C1059" s="7"/>
      <c r="D1059" s="7"/>
      <c r="E1059" s="7"/>
      <c r="F1059" s="7"/>
      <c r="G1059" s="7"/>
      <c r="H1059" s="7"/>
      <c r="I1059" s="7"/>
      <c r="J1059" s="7"/>
      <c r="K1059" s="7"/>
      <c r="L1059" s="7"/>
      <c r="M1059" s="7"/>
      <c r="N1059" s="7"/>
      <c r="O1059" s="7"/>
      <c r="P1059" s="7"/>
      <c r="Q1059" s="23"/>
    </row>
    <row r="1060" spans="1:17" ht="18.75" customHeight="1" x14ac:dyDescent="0.5">
      <c r="A1060" s="24"/>
      <c r="B1060" s="7"/>
      <c r="C1060" s="7"/>
      <c r="D1060" s="7"/>
      <c r="E1060" s="7"/>
      <c r="F1060" s="7"/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23"/>
    </row>
    <row r="1061" spans="1:17" ht="18.75" customHeight="1" x14ac:dyDescent="0.5">
      <c r="A1061" s="24"/>
      <c r="B1061" s="7"/>
      <c r="C1061" s="7"/>
      <c r="D1061" s="7"/>
      <c r="E1061" s="7"/>
      <c r="F1061" s="7"/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23"/>
    </row>
    <row r="1062" spans="1:17" ht="18.75" customHeight="1" x14ac:dyDescent="0.5">
      <c r="A1062" s="24"/>
      <c r="B1062" s="7"/>
      <c r="C1062" s="7"/>
      <c r="D1062" s="7"/>
      <c r="E1062" s="7"/>
      <c r="F1062" s="7"/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23"/>
    </row>
    <row r="1063" spans="1:17" ht="18.75" customHeight="1" x14ac:dyDescent="0.5">
      <c r="A1063" s="24"/>
      <c r="B1063" s="7"/>
      <c r="C1063" s="7"/>
      <c r="D1063" s="7"/>
      <c r="E1063" s="7"/>
      <c r="F1063" s="7"/>
      <c r="G1063" s="7"/>
      <c r="H1063" s="7"/>
      <c r="I1063" s="7"/>
      <c r="J1063" s="7"/>
      <c r="K1063" s="7"/>
      <c r="L1063" s="7"/>
      <c r="M1063" s="7"/>
      <c r="N1063" s="7"/>
      <c r="O1063" s="7"/>
      <c r="P1063" s="7"/>
      <c r="Q1063" s="23"/>
    </row>
    <row r="1064" spans="1:17" ht="18.75" customHeight="1" x14ac:dyDescent="0.5">
      <c r="A1064" s="24"/>
      <c r="B1064" s="7"/>
      <c r="C1064" s="7"/>
      <c r="D1064" s="7"/>
      <c r="E1064" s="7"/>
      <c r="F1064" s="7"/>
      <c r="G1064" s="7"/>
      <c r="H1064" s="7"/>
      <c r="I1064" s="7"/>
      <c r="J1064" s="7"/>
      <c r="K1064" s="7"/>
      <c r="L1064" s="7"/>
      <c r="M1064" s="7"/>
      <c r="N1064" s="7"/>
      <c r="O1064" s="7"/>
      <c r="P1064" s="7"/>
      <c r="Q1064" s="23"/>
    </row>
    <row r="1065" spans="1:17" ht="18.75" customHeight="1" x14ac:dyDescent="0.5">
      <c r="A1065" s="24"/>
      <c r="B1065" s="7"/>
      <c r="C1065" s="7"/>
      <c r="D1065" s="7"/>
      <c r="E1065" s="7"/>
      <c r="F1065" s="7"/>
      <c r="G1065" s="7"/>
      <c r="H1065" s="7"/>
      <c r="I1065" s="7"/>
      <c r="J1065" s="7"/>
      <c r="K1065" s="7"/>
      <c r="L1065" s="7"/>
      <c r="M1065" s="7"/>
      <c r="N1065" s="7"/>
      <c r="O1065" s="7"/>
      <c r="P1065" s="7"/>
      <c r="Q1065" s="23"/>
    </row>
    <row r="1066" spans="1:17" ht="18.75" customHeight="1" x14ac:dyDescent="0.5">
      <c r="A1066" s="24"/>
      <c r="B1066" s="7"/>
      <c r="C1066" s="7"/>
      <c r="D1066" s="7"/>
      <c r="E1066" s="7"/>
      <c r="F1066" s="7"/>
      <c r="G1066" s="7"/>
      <c r="H1066" s="7"/>
      <c r="I1066" s="7"/>
      <c r="J1066" s="7"/>
      <c r="K1066" s="7"/>
      <c r="L1066" s="7"/>
      <c r="M1066" s="7"/>
      <c r="N1066" s="7"/>
      <c r="O1066" s="7"/>
      <c r="P1066" s="7"/>
      <c r="Q1066" s="23"/>
    </row>
    <row r="1067" spans="1:17" ht="18.75" customHeight="1" x14ac:dyDescent="0.5">
      <c r="A1067" s="24"/>
      <c r="B1067" s="7"/>
      <c r="C1067" s="7"/>
      <c r="D1067" s="7"/>
      <c r="E1067" s="7"/>
      <c r="F1067" s="7"/>
      <c r="G1067" s="7"/>
      <c r="H1067" s="7"/>
      <c r="I1067" s="7"/>
      <c r="J1067" s="7"/>
      <c r="K1067" s="7"/>
      <c r="L1067" s="7"/>
      <c r="M1067" s="7"/>
      <c r="N1067" s="7"/>
      <c r="O1067" s="7"/>
      <c r="P1067" s="7"/>
      <c r="Q1067" s="23"/>
    </row>
    <row r="1068" spans="1:17" ht="18.75" customHeight="1" x14ac:dyDescent="0.5">
      <c r="A1068" s="24"/>
      <c r="B1068" s="7"/>
      <c r="C1068" s="7"/>
      <c r="D1068" s="7"/>
      <c r="E1068" s="7"/>
      <c r="F1068" s="7"/>
      <c r="G1068" s="7"/>
      <c r="H1068" s="7"/>
      <c r="I1068" s="7"/>
      <c r="J1068" s="7"/>
      <c r="K1068" s="7"/>
      <c r="L1068" s="7"/>
      <c r="M1068" s="7"/>
      <c r="N1068" s="7"/>
      <c r="O1068" s="7"/>
      <c r="P1068" s="7"/>
      <c r="Q1068" s="23"/>
    </row>
    <row r="1069" spans="1:17" ht="18.75" customHeight="1" x14ac:dyDescent="0.5">
      <c r="A1069" s="24"/>
      <c r="B1069" s="7"/>
      <c r="C1069" s="7"/>
      <c r="D1069" s="7"/>
      <c r="E1069" s="7"/>
      <c r="F1069" s="7"/>
      <c r="G1069" s="7"/>
      <c r="H1069" s="7"/>
      <c r="I1069" s="7"/>
      <c r="J1069" s="7"/>
      <c r="K1069" s="7"/>
      <c r="L1069" s="7"/>
      <c r="M1069" s="7"/>
      <c r="N1069" s="7"/>
      <c r="O1069" s="7"/>
      <c r="P1069" s="7"/>
      <c r="Q1069" s="23"/>
    </row>
    <row r="1070" spans="1:17" ht="18.75" customHeight="1" x14ac:dyDescent="0.5">
      <c r="A1070" s="24"/>
      <c r="B1070" s="7"/>
      <c r="C1070" s="7"/>
      <c r="D1070" s="7"/>
      <c r="E1070" s="7"/>
      <c r="F1070" s="7"/>
      <c r="G1070" s="7"/>
      <c r="H1070" s="7"/>
      <c r="I1070" s="7"/>
      <c r="J1070" s="7"/>
      <c r="K1070" s="7"/>
      <c r="L1070" s="7"/>
      <c r="M1070" s="7"/>
      <c r="N1070" s="7"/>
      <c r="O1070" s="7"/>
      <c r="P1070" s="7"/>
      <c r="Q1070" s="23"/>
    </row>
    <row r="1071" spans="1:17" ht="18.75" customHeight="1" x14ac:dyDescent="0.5">
      <c r="A1071" s="24"/>
      <c r="B1071" s="7"/>
      <c r="C1071" s="7"/>
      <c r="D1071" s="7"/>
      <c r="E1071" s="7"/>
      <c r="F1071" s="7"/>
      <c r="G1071" s="7"/>
      <c r="H1071" s="7"/>
      <c r="I1071" s="7"/>
      <c r="J1071" s="7"/>
      <c r="K1071" s="7"/>
      <c r="L1071" s="7"/>
      <c r="M1071" s="7"/>
      <c r="N1071" s="7"/>
      <c r="O1071" s="7"/>
      <c r="P1071" s="7"/>
      <c r="Q1071" s="23"/>
    </row>
    <row r="1072" spans="1:17" ht="18.75" customHeight="1" x14ac:dyDescent="0.5">
      <c r="A1072" s="24"/>
      <c r="B1072" s="7"/>
      <c r="C1072" s="7"/>
      <c r="D1072" s="7"/>
      <c r="E1072" s="7"/>
      <c r="F1072" s="7"/>
      <c r="G1072" s="7"/>
      <c r="H1072" s="7"/>
      <c r="I1072" s="7"/>
      <c r="J1072" s="7"/>
      <c r="K1072" s="7"/>
      <c r="L1072" s="7"/>
      <c r="M1072" s="7"/>
      <c r="N1072" s="7"/>
      <c r="O1072" s="7"/>
      <c r="P1072" s="7"/>
      <c r="Q1072" s="23"/>
    </row>
    <row r="1073" spans="1:17" ht="18.75" customHeight="1" x14ac:dyDescent="0.5">
      <c r="A1073" s="24"/>
      <c r="B1073" s="7"/>
      <c r="C1073" s="7"/>
      <c r="D1073" s="7"/>
      <c r="E1073" s="7"/>
      <c r="F1073" s="7"/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23"/>
    </row>
    <row r="1074" spans="1:17" ht="18.75" customHeight="1" x14ac:dyDescent="0.5">
      <c r="A1074" s="24"/>
      <c r="B1074" s="7"/>
      <c r="C1074" s="7"/>
      <c r="D1074" s="7"/>
      <c r="E1074" s="7"/>
      <c r="F1074" s="7"/>
      <c r="G1074" s="7"/>
      <c r="H1074" s="7"/>
      <c r="I1074" s="7"/>
      <c r="J1074" s="7"/>
      <c r="K1074" s="7"/>
      <c r="L1074" s="7"/>
      <c r="M1074" s="7"/>
      <c r="N1074" s="7"/>
      <c r="O1074" s="7"/>
      <c r="P1074" s="7"/>
      <c r="Q1074" s="23"/>
    </row>
    <row r="1075" spans="1:17" ht="18.75" customHeight="1" x14ac:dyDescent="0.5">
      <c r="A1075" s="24"/>
      <c r="B1075" s="7"/>
      <c r="C1075" s="7"/>
      <c r="D1075" s="7"/>
      <c r="E1075" s="7"/>
      <c r="F1075" s="7"/>
      <c r="G1075" s="7"/>
      <c r="H1075" s="7"/>
      <c r="I1075" s="7"/>
      <c r="J1075" s="7"/>
      <c r="K1075" s="7"/>
      <c r="L1075" s="7"/>
      <c r="M1075" s="7"/>
      <c r="N1075" s="7"/>
      <c r="O1075" s="7"/>
      <c r="P1075" s="7"/>
      <c r="Q1075" s="23"/>
    </row>
    <row r="1076" spans="1:17" ht="18.75" customHeight="1" x14ac:dyDescent="0.5">
      <c r="A1076" s="24"/>
      <c r="B1076" s="7"/>
      <c r="C1076" s="7"/>
      <c r="D1076" s="7"/>
      <c r="E1076" s="7"/>
      <c r="F1076" s="7"/>
      <c r="G1076" s="7"/>
      <c r="H1076" s="7"/>
      <c r="I1076" s="7"/>
      <c r="J1076" s="7"/>
      <c r="K1076" s="7"/>
      <c r="L1076" s="7"/>
      <c r="M1076" s="7"/>
      <c r="N1076" s="7"/>
      <c r="O1076" s="7"/>
      <c r="P1076" s="7"/>
      <c r="Q1076" s="23"/>
    </row>
    <row r="1077" spans="1:17" ht="18.75" customHeight="1" x14ac:dyDescent="0.5">
      <c r="A1077" s="24"/>
      <c r="B1077" s="7"/>
      <c r="C1077" s="7"/>
      <c r="D1077" s="7"/>
      <c r="E1077" s="7"/>
      <c r="F1077" s="7"/>
      <c r="G1077" s="7"/>
      <c r="H1077" s="7"/>
      <c r="I1077" s="7"/>
      <c r="J1077" s="7"/>
      <c r="K1077" s="7"/>
      <c r="L1077" s="7"/>
      <c r="M1077" s="7"/>
      <c r="N1077" s="7"/>
      <c r="O1077" s="7"/>
      <c r="P1077" s="7"/>
      <c r="Q1077" s="23"/>
    </row>
    <row r="1078" spans="1:17" ht="18.75" customHeight="1" x14ac:dyDescent="0.5">
      <c r="A1078" s="24"/>
      <c r="B1078" s="7"/>
      <c r="C1078" s="7"/>
      <c r="D1078" s="7"/>
      <c r="E1078" s="7"/>
      <c r="F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23"/>
    </row>
    <row r="1079" spans="1:17" ht="18.75" customHeight="1" x14ac:dyDescent="0.5">
      <c r="A1079" s="24"/>
      <c r="B1079" s="7"/>
      <c r="C1079" s="7"/>
      <c r="D1079" s="7"/>
      <c r="E1079" s="7"/>
      <c r="F1079" s="7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23"/>
    </row>
    <row r="1080" spans="1:17" ht="18.75" customHeight="1" x14ac:dyDescent="0.5">
      <c r="A1080" s="24"/>
      <c r="B1080" s="7"/>
      <c r="C1080" s="7"/>
      <c r="D1080" s="7"/>
      <c r="E1080" s="7"/>
      <c r="F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23"/>
    </row>
    <row r="1081" spans="1:17" ht="18.75" customHeight="1" x14ac:dyDescent="0.5">
      <c r="A1081" s="24"/>
      <c r="B1081" s="7"/>
      <c r="C1081" s="7"/>
      <c r="D1081" s="7"/>
      <c r="E1081" s="7"/>
      <c r="F1081" s="7"/>
      <c r="G1081" s="7"/>
      <c r="H1081" s="7"/>
      <c r="I1081" s="7"/>
      <c r="J1081" s="7"/>
      <c r="K1081" s="7"/>
      <c r="L1081" s="7"/>
      <c r="M1081" s="7"/>
      <c r="N1081" s="7"/>
      <c r="O1081" s="7"/>
      <c r="P1081" s="7"/>
      <c r="Q1081" s="23"/>
    </row>
    <row r="1082" spans="1:17" ht="18.75" customHeight="1" x14ac:dyDescent="0.5">
      <c r="A1082" s="24"/>
      <c r="B1082" s="7"/>
      <c r="C1082" s="7"/>
      <c r="D1082" s="7"/>
      <c r="E1082" s="7"/>
      <c r="F1082" s="7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23"/>
    </row>
    <row r="1083" spans="1:17" ht="18.75" customHeight="1" x14ac:dyDescent="0.5">
      <c r="A1083" s="24"/>
      <c r="B1083" s="7"/>
      <c r="C1083" s="7"/>
      <c r="D1083" s="7"/>
      <c r="E1083" s="7"/>
      <c r="F1083" s="7"/>
      <c r="G1083" s="7"/>
      <c r="H1083" s="7"/>
      <c r="I1083" s="7"/>
      <c r="J1083" s="7"/>
      <c r="K1083" s="7"/>
      <c r="L1083" s="7"/>
      <c r="M1083" s="7"/>
      <c r="N1083" s="7"/>
      <c r="O1083" s="7"/>
      <c r="P1083" s="7"/>
      <c r="Q1083" s="23"/>
    </row>
    <row r="1084" spans="1:17" ht="18.75" customHeight="1" x14ac:dyDescent="0.5">
      <c r="A1084" s="24"/>
      <c r="B1084" s="7"/>
      <c r="C1084" s="7"/>
      <c r="D1084" s="7"/>
      <c r="E1084" s="7"/>
      <c r="F1084" s="7"/>
      <c r="G1084" s="7"/>
      <c r="H1084" s="7"/>
      <c r="I1084" s="7"/>
      <c r="J1084" s="7"/>
      <c r="K1084" s="7"/>
      <c r="L1084" s="7"/>
      <c r="M1084" s="7"/>
      <c r="N1084" s="7"/>
      <c r="O1084" s="7"/>
      <c r="P1084" s="7"/>
      <c r="Q1084" s="23"/>
    </row>
    <row r="1085" spans="1:17" ht="18.75" customHeight="1" x14ac:dyDescent="0.5">
      <c r="A1085" s="24"/>
      <c r="B1085" s="7"/>
      <c r="C1085" s="7"/>
      <c r="D1085" s="7"/>
      <c r="E1085" s="7"/>
      <c r="F1085" s="7"/>
      <c r="G1085" s="7"/>
      <c r="H1085" s="7"/>
      <c r="I1085" s="7"/>
      <c r="J1085" s="7"/>
      <c r="K1085" s="7"/>
      <c r="L1085" s="7"/>
      <c r="M1085" s="7"/>
      <c r="N1085" s="7"/>
      <c r="O1085" s="7"/>
      <c r="P1085" s="7"/>
      <c r="Q1085" s="23"/>
    </row>
    <row r="1086" spans="1:17" ht="18.75" customHeight="1" x14ac:dyDescent="0.5">
      <c r="A1086" s="24"/>
      <c r="B1086" s="7"/>
      <c r="C1086" s="7"/>
      <c r="D1086" s="7"/>
      <c r="E1086" s="7"/>
      <c r="F1086" s="7"/>
      <c r="G1086" s="7"/>
      <c r="H1086" s="7"/>
      <c r="I1086" s="7"/>
      <c r="J1086" s="7"/>
      <c r="K1086" s="7"/>
      <c r="L1086" s="7"/>
      <c r="M1086" s="7"/>
      <c r="N1086" s="7"/>
      <c r="O1086" s="7"/>
      <c r="P1086" s="7"/>
      <c r="Q1086" s="23"/>
    </row>
    <row r="1087" spans="1:17" ht="18.75" customHeight="1" x14ac:dyDescent="0.5">
      <c r="A1087" s="24"/>
      <c r="B1087" s="7"/>
      <c r="C1087" s="7"/>
      <c r="D1087" s="7"/>
      <c r="E1087" s="7"/>
      <c r="F1087" s="7"/>
      <c r="G1087" s="7"/>
      <c r="H1087" s="7"/>
      <c r="I1087" s="7"/>
      <c r="J1087" s="7"/>
      <c r="K1087" s="7"/>
      <c r="L1087" s="7"/>
      <c r="M1087" s="7"/>
      <c r="N1087" s="7"/>
      <c r="O1087" s="7"/>
      <c r="P1087" s="7"/>
      <c r="Q1087" s="23"/>
    </row>
    <row r="1088" spans="1:17" ht="18.75" customHeight="1" x14ac:dyDescent="0.5">
      <c r="A1088" s="24"/>
      <c r="B1088" s="7"/>
      <c r="C1088" s="7"/>
      <c r="D1088" s="7"/>
      <c r="E1088" s="7"/>
      <c r="F1088" s="7"/>
      <c r="G1088" s="7"/>
      <c r="H1088" s="7"/>
      <c r="I1088" s="7"/>
      <c r="J1088" s="7"/>
      <c r="K1088" s="7"/>
      <c r="L1088" s="7"/>
      <c r="M1088" s="7"/>
      <c r="N1088" s="7"/>
      <c r="O1088" s="7"/>
      <c r="P1088" s="7"/>
      <c r="Q1088" s="23"/>
    </row>
    <row r="1089" spans="1:17" ht="18.75" customHeight="1" x14ac:dyDescent="0.5">
      <c r="A1089" s="24"/>
      <c r="B1089" s="7"/>
      <c r="C1089" s="7"/>
      <c r="D1089" s="7"/>
      <c r="E1089" s="7"/>
      <c r="F1089" s="7"/>
      <c r="G1089" s="7"/>
      <c r="H1089" s="7"/>
      <c r="I1089" s="7"/>
      <c r="J1089" s="7"/>
      <c r="K1089" s="7"/>
      <c r="L1089" s="7"/>
      <c r="M1089" s="7"/>
      <c r="N1089" s="7"/>
      <c r="O1089" s="7"/>
      <c r="P1089" s="7"/>
      <c r="Q1089" s="23"/>
    </row>
    <row r="1090" spans="1:17" ht="18.75" customHeight="1" x14ac:dyDescent="0.5">
      <c r="A1090" s="24"/>
      <c r="B1090" s="7"/>
      <c r="C1090" s="7"/>
      <c r="D1090" s="7"/>
      <c r="E1090" s="7"/>
      <c r="F1090" s="7"/>
      <c r="G1090" s="7"/>
      <c r="H1090" s="7"/>
      <c r="I1090" s="7"/>
      <c r="J1090" s="7"/>
      <c r="K1090" s="7"/>
      <c r="L1090" s="7"/>
      <c r="M1090" s="7"/>
      <c r="N1090" s="7"/>
      <c r="O1090" s="7"/>
      <c r="P1090" s="7"/>
      <c r="Q1090" s="23"/>
    </row>
    <row r="1091" spans="1:17" ht="18.75" customHeight="1" x14ac:dyDescent="0.5">
      <c r="A1091" s="24"/>
      <c r="B1091" s="7"/>
      <c r="C1091" s="7"/>
      <c r="D1091" s="7"/>
      <c r="E1091" s="7"/>
      <c r="F1091" s="7"/>
      <c r="G1091" s="7"/>
      <c r="H1091" s="7"/>
      <c r="I1091" s="7"/>
      <c r="J1091" s="7"/>
      <c r="K1091" s="7"/>
      <c r="L1091" s="7"/>
      <c r="M1091" s="7"/>
      <c r="N1091" s="7"/>
      <c r="O1091" s="7"/>
      <c r="P1091" s="7"/>
      <c r="Q1091" s="23"/>
    </row>
    <row r="1092" spans="1:17" ht="18.75" customHeight="1" x14ac:dyDescent="0.5">
      <c r="A1092" s="24"/>
      <c r="B1092" s="7"/>
      <c r="C1092" s="7"/>
      <c r="D1092" s="7"/>
      <c r="E1092" s="7"/>
      <c r="F1092" s="7"/>
      <c r="G1092" s="7"/>
      <c r="H1092" s="7"/>
      <c r="I1092" s="7"/>
      <c r="J1092" s="7"/>
      <c r="K1092" s="7"/>
      <c r="L1092" s="7"/>
      <c r="M1092" s="7"/>
      <c r="N1092" s="7"/>
      <c r="O1092" s="7"/>
      <c r="P1092" s="7"/>
      <c r="Q1092" s="23"/>
    </row>
    <row r="1093" spans="1:17" ht="18.75" customHeight="1" x14ac:dyDescent="0.5">
      <c r="A1093" s="24"/>
      <c r="B1093" s="7"/>
      <c r="C1093" s="7"/>
      <c r="D1093" s="7"/>
      <c r="E1093" s="7"/>
      <c r="F1093" s="7"/>
      <c r="G1093" s="7"/>
      <c r="H1093" s="7"/>
      <c r="I1093" s="7"/>
      <c r="J1093" s="7"/>
      <c r="K1093" s="7"/>
      <c r="L1093" s="7"/>
      <c r="M1093" s="7"/>
      <c r="N1093" s="7"/>
      <c r="O1093" s="7"/>
      <c r="P1093" s="7"/>
      <c r="Q1093" s="23"/>
    </row>
    <row r="1094" spans="1:17" ht="18.75" customHeight="1" x14ac:dyDescent="0.5">
      <c r="A1094" s="24"/>
      <c r="B1094" s="7"/>
      <c r="C1094" s="7"/>
      <c r="D1094" s="7"/>
      <c r="E1094" s="7"/>
      <c r="F1094" s="7"/>
      <c r="G1094" s="7"/>
      <c r="H1094" s="7"/>
      <c r="I1094" s="7"/>
      <c r="J1094" s="7"/>
      <c r="K1094" s="7"/>
      <c r="L1094" s="7"/>
      <c r="M1094" s="7"/>
      <c r="N1094" s="7"/>
      <c r="O1094" s="7"/>
      <c r="P1094" s="7"/>
      <c r="Q1094" s="23"/>
    </row>
    <row r="1095" spans="1:17" ht="18.75" customHeight="1" x14ac:dyDescent="0.5">
      <c r="A1095" s="24"/>
      <c r="B1095" s="7"/>
      <c r="C1095" s="7"/>
      <c r="D1095" s="7"/>
      <c r="E1095" s="7"/>
      <c r="F1095" s="7"/>
      <c r="G1095" s="7"/>
      <c r="H1095" s="7"/>
      <c r="I1095" s="7"/>
      <c r="J1095" s="7"/>
      <c r="K1095" s="7"/>
      <c r="L1095" s="7"/>
      <c r="M1095" s="7"/>
      <c r="N1095" s="7"/>
      <c r="O1095" s="7"/>
      <c r="P1095" s="7"/>
      <c r="Q1095" s="23"/>
    </row>
    <row r="1096" spans="1:17" ht="18.75" customHeight="1" x14ac:dyDescent="0.5">
      <c r="A1096" s="24"/>
      <c r="B1096" s="7"/>
      <c r="C1096" s="7"/>
      <c r="D1096" s="7"/>
      <c r="E1096" s="7"/>
      <c r="F1096" s="7"/>
      <c r="G1096" s="7"/>
      <c r="H1096" s="7"/>
      <c r="I1096" s="7"/>
      <c r="J1096" s="7"/>
      <c r="K1096" s="7"/>
      <c r="L1096" s="7"/>
      <c r="M1096" s="7"/>
      <c r="N1096" s="7"/>
      <c r="O1096" s="7"/>
      <c r="P1096" s="7"/>
      <c r="Q1096" s="23"/>
    </row>
    <row r="1097" spans="1:17" ht="18.75" customHeight="1" x14ac:dyDescent="0.5">
      <c r="A1097" s="24"/>
      <c r="B1097" s="7"/>
      <c r="C1097" s="7"/>
      <c r="D1097" s="7"/>
      <c r="E1097" s="7"/>
      <c r="F1097" s="7"/>
      <c r="G1097" s="7"/>
      <c r="H1097" s="7"/>
      <c r="I1097" s="7"/>
      <c r="J1097" s="7"/>
      <c r="K1097" s="7"/>
      <c r="L1097" s="7"/>
      <c r="M1097" s="7"/>
      <c r="N1097" s="7"/>
      <c r="O1097" s="7"/>
      <c r="P1097" s="7"/>
      <c r="Q1097" s="23"/>
    </row>
    <row r="1098" spans="1:17" ht="18.75" customHeight="1" x14ac:dyDescent="0.5">
      <c r="A1098" s="24"/>
      <c r="B1098" s="7"/>
      <c r="C1098" s="7"/>
      <c r="D1098" s="7"/>
      <c r="E1098" s="7"/>
      <c r="F1098" s="7"/>
      <c r="G1098" s="7"/>
      <c r="H1098" s="7"/>
      <c r="I1098" s="7"/>
      <c r="J1098" s="7"/>
      <c r="K1098" s="7"/>
      <c r="L1098" s="7"/>
      <c r="M1098" s="7"/>
      <c r="N1098" s="7"/>
      <c r="O1098" s="7"/>
      <c r="P1098" s="7"/>
      <c r="Q1098" s="23"/>
    </row>
    <row r="1099" spans="1:17" ht="18.75" customHeight="1" x14ac:dyDescent="0.5">
      <c r="A1099" s="24"/>
      <c r="B1099" s="7"/>
      <c r="C1099" s="7"/>
      <c r="D1099" s="7"/>
      <c r="E1099" s="7"/>
      <c r="F1099" s="7"/>
      <c r="G1099" s="7"/>
      <c r="H1099" s="7"/>
      <c r="I1099" s="7"/>
      <c r="J1099" s="7"/>
      <c r="K1099" s="7"/>
      <c r="L1099" s="7"/>
      <c r="M1099" s="7"/>
      <c r="N1099" s="7"/>
      <c r="O1099" s="7"/>
      <c r="P1099" s="7"/>
      <c r="Q1099" s="23"/>
    </row>
    <row r="1100" spans="1:17" ht="18.75" customHeight="1" x14ac:dyDescent="0.5">
      <c r="A1100" s="24"/>
      <c r="B1100" s="7"/>
      <c r="C1100" s="7"/>
      <c r="D1100" s="7"/>
      <c r="E1100" s="7"/>
      <c r="F1100" s="7"/>
      <c r="G1100" s="7"/>
      <c r="H1100" s="7"/>
      <c r="I1100" s="7"/>
      <c r="J1100" s="7"/>
      <c r="K1100" s="7"/>
      <c r="L1100" s="7"/>
      <c r="M1100" s="7"/>
      <c r="N1100" s="7"/>
      <c r="O1100" s="7"/>
      <c r="P1100" s="7"/>
      <c r="Q1100" s="23"/>
    </row>
    <row r="1101" spans="1:17" ht="18.75" customHeight="1" x14ac:dyDescent="0.5">
      <c r="A1101" s="24"/>
      <c r="B1101" s="7"/>
      <c r="C1101" s="7"/>
      <c r="D1101" s="7"/>
      <c r="E1101" s="7"/>
      <c r="F1101" s="7"/>
      <c r="G1101" s="7"/>
      <c r="H1101" s="7"/>
      <c r="I1101" s="7"/>
      <c r="J1101" s="7"/>
      <c r="K1101" s="7"/>
      <c r="L1101" s="7"/>
      <c r="M1101" s="7"/>
      <c r="N1101" s="7"/>
      <c r="O1101" s="7"/>
      <c r="P1101" s="7"/>
      <c r="Q1101" s="23"/>
    </row>
    <row r="1102" spans="1:17" ht="18.75" customHeight="1" x14ac:dyDescent="0.5">
      <c r="A1102" s="24"/>
      <c r="B1102" s="7"/>
      <c r="C1102" s="7"/>
      <c r="D1102" s="7"/>
      <c r="E1102" s="7"/>
      <c r="F1102" s="7"/>
      <c r="G1102" s="7"/>
      <c r="H1102" s="7"/>
      <c r="I1102" s="7"/>
      <c r="J1102" s="7"/>
      <c r="K1102" s="7"/>
      <c r="L1102" s="7"/>
      <c r="M1102" s="7"/>
      <c r="N1102" s="7"/>
      <c r="O1102" s="7"/>
      <c r="P1102" s="7"/>
      <c r="Q1102" s="23"/>
    </row>
    <row r="1103" spans="1:17" ht="18.75" customHeight="1" x14ac:dyDescent="0.5">
      <c r="A1103" s="24"/>
      <c r="B1103" s="7"/>
      <c r="C1103" s="7"/>
      <c r="D1103" s="7"/>
      <c r="E1103" s="7"/>
      <c r="F1103" s="7"/>
      <c r="G1103" s="7"/>
      <c r="H1103" s="7"/>
      <c r="I1103" s="7"/>
      <c r="J1103" s="7"/>
      <c r="K1103" s="7"/>
      <c r="L1103" s="7"/>
      <c r="M1103" s="7"/>
      <c r="N1103" s="7"/>
      <c r="O1103" s="7"/>
      <c r="P1103" s="7"/>
      <c r="Q1103" s="23"/>
    </row>
    <row r="1104" spans="1:17" ht="18.75" customHeight="1" x14ac:dyDescent="0.5">
      <c r="A1104" s="24"/>
      <c r="B1104" s="7"/>
      <c r="C1104" s="7"/>
      <c r="D1104" s="7"/>
      <c r="E1104" s="7"/>
      <c r="F1104" s="7"/>
      <c r="G1104" s="7"/>
      <c r="H1104" s="7"/>
      <c r="I1104" s="7"/>
      <c r="J1104" s="7"/>
      <c r="K1104" s="7"/>
      <c r="L1104" s="7"/>
      <c r="M1104" s="7"/>
      <c r="N1104" s="7"/>
      <c r="O1104" s="7"/>
      <c r="P1104" s="7"/>
      <c r="Q1104" s="23"/>
    </row>
    <row r="1105" spans="1:17" ht="18.75" customHeight="1" x14ac:dyDescent="0.5">
      <c r="A1105" s="24"/>
      <c r="B1105" s="7"/>
      <c r="C1105" s="7"/>
      <c r="D1105" s="7"/>
      <c r="E1105" s="7"/>
      <c r="F1105" s="7"/>
      <c r="G1105" s="7"/>
      <c r="H1105" s="7"/>
      <c r="I1105" s="7"/>
      <c r="J1105" s="7"/>
      <c r="K1105" s="7"/>
      <c r="L1105" s="7"/>
      <c r="M1105" s="7"/>
      <c r="N1105" s="7"/>
      <c r="O1105" s="7"/>
      <c r="P1105" s="7"/>
      <c r="Q1105" s="23"/>
    </row>
    <row r="1106" spans="1:17" ht="18.75" customHeight="1" x14ac:dyDescent="0.5">
      <c r="A1106" s="24"/>
      <c r="B1106" s="7"/>
      <c r="C1106" s="7"/>
      <c r="D1106" s="7"/>
      <c r="E1106" s="7"/>
      <c r="F1106" s="7"/>
      <c r="G1106" s="7"/>
      <c r="H1106" s="7"/>
      <c r="I1106" s="7"/>
      <c r="J1106" s="7"/>
      <c r="K1106" s="7"/>
      <c r="L1106" s="7"/>
      <c r="M1106" s="7"/>
      <c r="N1106" s="7"/>
      <c r="O1106" s="7"/>
      <c r="P1106" s="7"/>
      <c r="Q1106" s="23"/>
    </row>
    <row r="1107" spans="1:17" ht="18.75" customHeight="1" x14ac:dyDescent="0.5">
      <c r="A1107" s="24"/>
      <c r="B1107" s="7"/>
      <c r="C1107" s="7"/>
      <c r="D1107" s="7"/>
      <c r="E1107" s="7"/>
      <c r="F1107" s="7"/>
      <c r="G1107" s="7"/>
      <c r="H1107" s="7"/>
      <c r="I1107" s="7"/>
      <c r="J1107" s="7"/>
      <c r="K1107" s="7"/>
      <c r="L1107" s="7"/>
      <c r="M1107" s="7"/>
      <c r="N1107" s="7"/>
      <c r="O1107" s="7"/>
      <c r="P1107" s="7"/>
      <c r="Q1107" s="23"/>
    </row>
    <row r="1108" spans="1:17" ht="18.75" customHeight="1" x14ac:dyDescent="0.5">
      <c r="A1108" s="24"/>
      <c r="B1108" s="7"/>
      <c r="C1108" s="7"/>
      <c r="D1108" s="7"/>
      <c r="E1108" s="7"/>
      <c r="F1108" s="7"/>
      <c r="G1108" s="7"/>
      <c r="H1108" s="7"/>
      <c r="I1108" s="7"/>
      <c r="J1108" s="7"/>
      <c r="K1108" s="7"/>
      <c r="L1108" s="7"/>
      <c r="M1108" s="7"/>
      <c r="N1108" s="7"/>
      <c r="O1108" s="7"/>
      <c r="P1108" s="7"/>
      <c r="Q1108" s="23"/>
    </row>
    <row r="1109" spans="1:17" ht="18.75" customHeight="1" x14ac:dyDescent="0.5">
      <c r="A1109" s="24"/>
      <c r="B1109" s="7"/>
      <c r="C1109" s="7"/>
      <c r="D1109" s="7"/>
      <c r="E1109" s="7"/>
      <c r="F1109" s="7"/>
      <c r="G1109" s="7"/>
      <c r="H1109" s="7"/>
      <c r="I1109" s="7"/>
      <c r="J1109" s="7"/>
      <c r="K1109" s="7"/>
      <c r="L1109" s="7"/>
      <c r="M1109" s="7"/>
      <c r="N1109" s="7"/>
      <c r="O1109" s="7"/>
      <c r="P1109" s="7"/>
      <c r="Q1109" s="23"/>
    </row>
    <row r="1110" spans="1:17" ht="18.75" customHeight="1" x14ac:dyDescent="0.5">
      <c r="A1110" s="24"/>
      <c r="B1110" s="7"/>
      <c r="C1110" s="7"/>
      <c r="D1110" s="7"/>
      <c r="E1110" s="7"/>
      <c r="F1110" s="7"/>
      <c r="G1110" s="7"/>
      <c r="H1110" s="7"/>
      <c r="I1110" s="7"/>
      <c r="J1110" s="7"/>
      <c r="K1110" s="7"/>
      <c r="L1110" s="7"/>
      <c r="M1110" s="7"/>
      <c r="N1110" s="7"/>
      <c r="O1110" s="7"/>
      <c r="P1110" s="7"/>
      <c r="Q1110" s="23"/>
    </row>
    <row r="1111" spans="1:17" ht="18.75" customHeight="1" x14ac:dyDescent="0.5">
      <c r="A1111" s="24"/>
      <c r="B1111" s="7"/>
      <c r="C1111" s="7"/>
      <c r="D1111" s="7"/>
      <c r="E1111" s="7"/>
      <c r="F1111" s="7"/>
      <c r="G1111" s="7"/>
      <c r="H1111" s="7"/>
      <c r="I1111" s="7"/>
      <c r="J1111" s="7"/>
      <c r="K1111" s="7"/>
      <c r="L1111" s="7"/>
      <c r="M1111" s="7"/>
      <c r="N1111" s="7"/>
      <c r="O1111" s="7"/>
      <c r="P1111" s="7"/>
      <c r="Q1111" s="23"/>
    </row>
    <row r="1112" spans="1:17" ht="18.75" customHeight="1" x14ac:dyDescent="0.5">
      <c r="A1112" s="24"/>
      <c r="B1112" s="7"/>
      <c r="C1112" s="7"/>
      <c r="D1112" s="7"/>
      <c r="E1112" s="7"/>
      <c r="F1112" s="7"/>
      <c r="G1112" s="7"/>
      <c r="H1112" s="7"/>
      <c r="I1112" s="7"/>
      <c r="J1112" s="7"/>
      <c r="K1112" s="7"/>
      <c r="L1112" s="7"/>
      <c r="M1112" s="7"/>
      <c r="N1112" s="7"/>
      <c r="O1112" s="7"/>
      <c r="P1112" s="7"/>
      <c r="Q1112" s="23"/>
    </row>
    <row r="1113" spans="1:17" ht="18.75" customHeight="1" x14ac:dyDescent="0.5">
      <c r="A1113" s="24"/>
      <c r="B1113" s="7"/>
      <c r="C1113" s="7"/>
      <c r="D1113" s="7"/>
      <c r="E1113" s="7"/>
      <c r="F1113" s="7"/>
      <c r="G1113" s="7"/>
      <c r="H1113" s="7"/>
      <c r="I1113" s="7"/>
      <c r="J1113" s="7"/>
      <c r="K1113" s="7"/>
      <c r="L1113" s="7"/>
      <c r="M1113" s="7"/>
      <c r="N1113" s="7"/>
      <c r="O1113" s="7"/>
      <c r="P1113" s="7"/>
      <c r="Q1113" s="23"/>
    </row>
    <row r="1114" spans="1:17" ht="18.75" customHeight="1" x14ac:dyDescent="0.5">
      <c r="A1114" s="24"/>
      <c r="B1114" s="7"/>
      <c r="C1114" s="7"/>
      <c r="D1114" s="7"/>
      <c r="E1114" s="7"/>
      <c r="F1114" s="7"/>
      <c r="G1114" s="7"/>
      <c r="H1114" s="7"/>
      <c r="I1114" s="7"/>
      <c r="J1114" s="7"/>
      <c r="K1114" s="7"/>
      <c r="L1114" s="7"/>
      <c r="M1114" s="7"/>
      <c r="N1114" s="7"/>
      <c r="O1114" s="7"/>
      <c r="P1114" s="7"/>
      <c r="Q1114" s="23"/>
    </row>
    <row r="1115" spans="1:17" ht="18.75" customHeight="1" x14ac:dyDescent="0.5">
      <c r="A1115" s="24"/>
      <c r="B1115" s="7"/>
      <c r="C1115" s="7"/>
      <c r="D1115" s="7"/>
      <c r="E1115" s="7"/>
      <c r="F1115" s="7"/>
      <c r="G1115" s="7"/>
      <c r="H1115" s="7"/>
      <c r="I1115" s="7"/>
      <c r="J1115" s="7"/>
      <c r="K1115" s="7"/>
      <c r="L1115" s="7"/>
      <c r="M1115" s="7"/>
      <c r="N1115" s="7"/>
      <c r="O1115" s="7"/>
      <c r="P1115" s="7"/>
      <c r="Q1115" s="23"/>
    </row>
    <row r="1116" spans="1:17" ht="18.75" customHeight="1" x14ac:dyDescent="0.5">
      <c r="A1116" s="24"/>
      <c r="B1116" s="7"/>
      <c r="C1116" s="7"/>
      <c r="D1116" s="7"/>
      <c r="E1116" s="7"/>
      <c r="F1116" s="7"/>
      <c r="G1116" s="7"/>
      <c r="H1116" s="7"/>
      <c r="I1116" s="7"/>
      <c r="J1116" s="7"/>
      <c r="K1116" s="7"/>
      <c r="L1116" s="7"/>
      <c r="M1116" s="7"/>
      <c r="N1116" s="7"/>
      <c r="O1116" s="7"/>
      <c r="P1116" s="7"/>
      <c r="Q1116" s="23"/>
    </row>
    <row r="1117" spans="1:17" ht="18.75" customHeight="1" x14ac:dyDescent="0.5">
      <c r="A1117" s="24"/>
      <c r="B1117" s="7"/>
      <c r="C1117" s="7"/>
      <c r="D1117" s="7"/>
      <c r="E1117" s="7"/>
      <c r="F1117" s="7"/>
      <c r="G1117" s="7"/>
      <c r="H1117" s="7"/>
      <c r="I1117" s="7"/>
      <c r="J1117" s="7"/>
      <c r="K1117" s="7"/>
      <c r="L1117" s="7"/>
      <c r="M1117" s="7"/>
      <c r="N1117" s="7"/>
      <c r="O1117" s="7"/>
      <c r="P1117" s="7"/>
      <c r="Q1117" s="23"/>
    </row>
    <row r="1118" spans="1:17" ht="18.75" customHeight="1" x14ac:dyDescent="0.5">
      <c r="A1118" s="24"/>
      <c r="B1118" s="7"/>
      <c r="C1118" s="7"/>
      <c r="D1118" s="7"/>
      <c r="E1118" s="7"/>
      <c r="F1118" s="7"/>
      <c r="G1118" s="7"/>
      <c r="H1118" s="7"/>
      <c r="I1118" s="7"/>
      <c r="J1118" s="7"/>
      <c r="K1118" s="7"/>
      <c r="L1118" s="7"/>
      <c r="M1118" s="7"/>
      <c r="N1118" s="7"/>
      <c r="O1118" s="7"/>
      <c r="P1118" s="7"/>
      <c r="Q1118" s="23"/>
    </row>
    <row r="1119" spans="1:17" ht="18.75" customHeight="1" x14ac:dyDescent="0.5">
      <c r="A1119" s="24"/>
      <c r="B1119" s="7"/>
      <c r="C1119" s="7"/>
      <c r="D1119" s="7"/>
      <c r="E1119" s="7"/>
      <c r="F1119" s="7"/>
      <c r="G1119" s="7"/>
      <c r="H1119" s="7"/>
      <c r="I1119" s="7"/>
      <c r="J1119" s="7"/>
      <c r="K1119" s="7"/>
      <c r="L1119" s="7"/>
      <c r="M1119" s="7"/>
      <c r="N1119" s="7"/>
      <c r="O1119" s="7"/>
      <c r="P1119" s="7"/>
      <c r="Q1119" s="23"/>
    </row>
    <row r="1120" spans="1:17" ht="18.75" customHeight="1" x14ac:dyDescent="0.5">
      <c r="A1120" s="24"/>
      <c r="B1120" s="7"/>
      <c r="C1120" s="7"/>
      <c r="D1120" s="7"/>
      <c r="E1120" s="7"/>
      <c r="F1120" s="7"/>
      <c r="G1120" s="7"/>
      <c r="H1120" s="7"/>
      <c r="I1120" s="7"/>
      <c r="J1120" s="7"/>
      <c r="K1120" s="7"/>
      <c r="L1120" s="7"/>
      <c r="M1120" s="7"/>
      <c r="N1120" s="7"/>
      <c r="O1120" s="7"/>
      <c r="P1120" s="7"/>
      <c r="Q1120" s="23"/>
    </row>
    <row r="1121" spans="1:17" ht="18.75" customHeight="1" x14ac:dyDescent="0.5">
      <c r="A1121" s="24"/>
      <c r="B1121" s="7"/>
      <c r="C1121" s="7"/>
      <c r="D1121" s="7"/>
      <c r="E1121" s="7"/>
      <c r="F1121" s="7"/>
      <c r="G1121" s="7"/>
      <c r="H1121" s="7"/>
      <c r="I1121" s="7"/>
      <c r="J1121" s="7"/>
      <c r="K1121" s="7"/>
      <c r="L1121" s="7"/>
      <c r="M1121" s="7"/>
      <c r="N1121" s="7"/>
      <c r="O1121" s="7"/>
      <c r="P1121" s="7"/>
      <c r="Q1121" s="23"/>
    </row>
    <row r="1122" spans="1:17" ht="18.75" customHeight="1" x14ac:dyDescent="0.5">
      <c r="A1122" s="24"/>
      <c r="B1122" s="7"/>
      <c r="C1122" s="7"/>
      <c r="D1122" s="7"/>
      <c r="E1122" s="7"/>
      <c r="F1122" s="7"/>
      <c r="G1122" s="7"/>
      <c r="H1122" s="7"/>
      <c r="I1122" s="7"/>
      <c r="J1122" s="7"/>
      <c r="K1122" s="7"/>
      <c r="L1122" s="7"/>
      <c r="M1122" s="7"/>
      <c r="N1122" s="7"/>
      <c r="O1122" s="7"/>
      <c r="P1122" s="7"/>
      <c r="Q1122" s="23"/>
    </row>
    <row r="1123" spans="1:17" ht="18.75" customHeight="1" x14ac:dyDescent="0.5">
      <c r="A1123" s="24"/>
      <c r="B1123" s="7"/>
      <c r="C1123" s="7"/>
      <c r="D1123" s="7"/>
      <c r="E1123" s="7"/>
      <c r="F1123" s="7"/>
      <c r="G1123" s="7"/>
      <c r="H1123" s="7"/>
      <c r="I1123" s="7"/>
      <c r="J1123" s="7"/>
      <c r="K1123" s="7"/>
      <c r="L1123" s="7"/>
      <c r="M1123" s="7"/>
      <c r="N1123" s="7"/>
      <c r="O1123" s="7"/>
      <c r="P1123" s="7"/>
      <c r="Q1123" s="23"/>
    </row>
    <row r="1124" spans="1:17" ht="18.75" customHeight="1" x14ac:dyDescent="0.5">
      <c r="A1124" s="24"/>
      <c r="B1124" s="7"/>
      <c r="C1124" s="7"/>
      <c r="D1124" s="7"/>
      <c r="E1124" s="7"/>
      <c r="F1124" s="7"/>
      <c r="G1124" s="7"/>
      <c r="H1124" s="7"/>
      <c r="I1124" s="7"/>
      <c r="J1124" s="7"/>
      <c r="K1124" s="7"/>
      <c r="L1124" s="7"/>
      <c r="M1124" s="7"/>
      <c r="N1124" s="7"/>
      <c r="O1124" s="7"/>
      <c r="P1124" s="7"/>
      <c r="Q1124" s="23"/>
    </row>
    <row r="1125" spans="1:17" ht="18.75" customHeight="1" x14ac:dyDescent="0.5">
      <c r="A1125" s="24"/>
      <c r="B1125" s="7"/>
      <c r="C1125" s="7"/>
      <c r="D1125" s="7"/>
      <c r="E1125" s="7"/>
      <c r="F1125" s="7"/>
      <c r="G1125" s="7"/>
      <c r="H1125" s="7"/>
      <c r="I1125" s="7"/>
      <c r="J1125" s="7"/>
      <c r="K1125" s="7"/>
      <c r="L1125" s="7"/>
      <c r="M1125" s="7"/>
      <c r="N1125" s="7"/>
      <c r="O1125" s="7"/>
      <c r="P1125" s="7"/>
      <c r="Q1125" s="23"/>
    </row>
    <row r="1126" spans="1:17" ht="18.75" customHeight="1" x14ac:dyDescent="0.5">
      <c r="A1126" s="24"/>
      <c r="B1126" s="7"/>
      <c r="C1126" s="7"/>
      <c r="D1126" s="7"/>
      <c r="E1126" s="7"/>
      <c r="F1126" s="7"/>
      <c r="G1126" s="7"/>
      <c r="H1126" s="7"/>
      <c r="I1126" s="7"/>
      <c r="J1126" s="7"/>
      <c r="K1126" s="7"/>
      <c r="L1126" s="7"/>
      <c r="M1126" s="7"/>
      <c r="N1126" s="7"/>
      <c r="O1126" s="7"/>
      <c r="P1126" s="7"/>
      <c r="Q1126" s="23"/>
    </row>
    <row r="1127" spans="1:17" ht="18.75" customHeight="1" x14ac:dyDescent="0.5">
      <c r="A1127" s="24"/>
      <c r="B1127" s="7"/>
      <c r="C1127" s="7"/>
      <c r="D1127" s="7"/>
      <c r="E1127" s="7"/>
      <c r="F1127" s="7"/>
      <c r="G1127" s="7"/>
      <c r="H1127" s="7"/>
      <c r="I1127" s="7"/>
      <c r="J1127" s="7"/>
      <c r="K1127" s="7"/>
      <c r="L1127" s="7"/>
      <c r="M1127" s="7"/>
      <c r="N1127" s="7"/>
      <c r="O1127" s="7"/>
      <c r="P1127" s="7"/>
      <c r="Q1127" s="23"/>
    </row>
    <row r="1128" spans="1:17" ht="18.75" customHeight="1" x14ac:dyDescent="0.5">
      <c r="A1128" s="24"/>
      <c r="B1128" s="7"/>
      <c r="C1128" s="7"/>
      <c r="D1128" s="7"/>
      <c r="E1128" s="7"/>
      <c r="F1128" s="7"/>
      <c r="G1128" s="7"/>
      <c r="H1128" s="7"/>
      <c r="I1128" s="7"/>
      <c r="J1128" s="7"/>
      <c r="K1128" s="7"/>
      <c r="L1128" s="7"/>
      <c r="M1128" s="7"/>
      <c r="N1128" s="7"/>
      <c r="O1128" s="7"/>
      <c r="P1128" s="7"/>
      <c r="Q1128" s="23"/>
    </row>
    <row r="1129" spans="1:17" ht="18.75" customHeight="1" x14ac:dyDescent="0.5">
      <c r="A1129" s="24"/>
      <c r="B1129" s="7"/>
      <c r="C1129" s="7"/>
      <c r="D1129" s="7"/>
      <c r="E1129" s="7"/>
      <c r="F1129" s="7"/>
      <c r="G1129" s="7"/>
      <c r="H1129" s="7"/>
      <c r="I1129" s="7"/>
      <c r="J1129" s="7"/>
      <c r="K1129" s="7"/>
      <c r="L1129" s="7"/>
      <c r="M1129" s="7"/>
      <c r="N1129" s="7"/>
      <c r="O1129" s="7"/>
      <c r="P1129" s="7"/>
      <c r="Q1129" s="23"/>
    </row>
    <row r="1130" spans="1:17" ht="18.75" customHeight="1" x14ac:dyDescent="0.5">
      <c r="A1130" s="24"/>
      <c r="B1130" s="7"/>
      <c r="C1130" s="7"/>
      <c r="D1130" s="7"/>
      <c r="E1130" s="7"/>
      <c r="F1130" s="7"/>
      <c r="G1130" s="7"/>
      <c r="H1130" s="7"/>
      <c r="I1130" s="7"/>
      <c r="J1130" s="7"/>
      <c r="K1130" s="7"/>
      <c r="L1130" s="7"/>
      <c r="M1130" s="7"/>
      <c r="N1130" s="7"/>
      <c r="O1130" s="7"/>
      <c r="P1130" s="7"/>
      <c r="Q1130" s="23"/>
    </row>
    <row r="1131" spans="1:17" ht="18.75" customHeight="1" x14ac:dyDescent="0.5">
      <c r="A1131" s="24"/>
      <c r="B1131" s="7"/>
      <c r="C1131" s="7"/>
      <c r="D1131" s="7"/>
      <c r="E1131" s="7"/>
      <c r="F1131" s="7"/>
      <c r="G1131" s="7"/>
      <c r="H1131" s="7"/>
      <c r="I1131" s="7"/>
      <c r="J1131" s="7"/>
      <c r="K1131" s="7"/>
      <c r="L1131" s="7"/>
      <c r="M1131" s="7"/>
      <c r="N1131" s="7"/>
      <c r="O1131" s="7"/>
      <c r="P1131" s="7"/>
      <c r="Q1131" s="23"/>
    </row>
    <row r="1132" spans="1:17" ht="18.75" customHeight="1" x14ac:dyDescent="0.5">
      <c r="A1132" s="24"/>
      <c r="B1132" s="7"/>
      <c r="C1132" s="7"/>
      <c r="D1132" s="7"/>
      <c r="E1132" s="7"/>
      <c r="F1132" s="7"/>
      <c r="G1132" s="7"/>
      <c r="H1132" s="7"/>
      <c r="I1132" s="7"/>
      <c r="J1132" s="7"/>
      <c r="K1132" s="7"/>
      <c r="L1132" s="7"/>
      <c r="M1132" s="7"/>
      <c r="N1132" s="7"/>
      <c r="O1132" s="7"/>
      <c r="P1132" s="7"/>
      <c r="Q1132" s="23"/>
    </row>
    <row r="1133" spans="1:17" ht="18.75" customHeight="1" x14ac:dyDescent="0.5">
      <c r="A1133" s="24"/>
      <c r="B1133" s="7"/>
      <c r="C1133" s="7"/>
      <c r="D1133" s="7"/>
      <c r="E1133" s="7"/>
      <c r="F1133" s="7"/>
      <c r="G1133" s="7"/>
      <c r="H1133" s="7"/>
      <c r="I1133" s="7"/>
      <c r="J1133" s="7"/>
      <c r="K1133" s="7"/>
      <c r="L1133" s="7"/>
      <c r="M1133" s="7"/>
      <c r="N1133" s="7"/>
      <c r="O1133" s="7"/>
      <c r="P1133" s="7"/>
      <c r="Q1133" s="23"/>
    </row>
    <row r="1134" spans="1:17" ht="18.75" customHeight="1" x14ac:dyDescent="0.5">
      <c r="A1134" s="24"/>
      <c r="B1134" s="7"/>
      <c r="C1134" s="7"/>
      <c r="D1134" s="7"/>
      <c r="E1134" s="7"/>
      <c r="F1134" s="7"/>
      <c r="G1134" s="7"/>
      <c r="H1134" s="7"/>
      <c r="I1134" s="7"/>
      <c r="J1134" s="7"/>
      <c r="K1134" s="7"/>
      <c r="L1134" s="7"/>
      <c r="M1134" s="7"/>
      <c r="N1134" s="7"/>
      <c r="O1134" s="7"/>
      <c r="P1134" s="7"/>
      <c r="Q1134" s="23"/>
    </row>
    <row r="1135" spans="1:17" ht="18.75" customHeight="1" x14ac:dyDescent="0.5">
      <c r="A1135" s="24"/>
      <c r="B1135" s="7"/>
      <c r="C1135" s="7"/>
      <c r="D1135" s="7"/>
      <c r="E1135" s="7"/>
      <c r="F1135" s="7"/>
      <c r="G1135" s="7"/>
      <c r="H1135" s="7"/>
      <c r="I1135" s="7"/>
      <c r="J1135" s="7"/>
      <c r="K1135" s="7"/>
      <c r="L1135" s="7"/>
      <c r="M1135" s="7"/>
      <c r="N1135" s="7"/>
      <c r="O1135" s="7"/>
      <c r="P1135" s="7"/>
      <c r="Q1135" s="23"/>
    </row>
    <row r="1136" spans="1:17" ht="18.75" customHeight="1" x14ac:dyDescent="0.5">
      <c r="A1136" s="24"/>
      <c r="B1136" s="7"/>
      <c r="C1136" s="7"/>
      <c r="D1136" s="7"/>
      <c r="E1136" s="7"/>
      <c r="F1136" s="7"/>
      <c r="G1136" s="7"/>
      <c r="H1136" s="7"/>
      <c r="I1136" s="7"/>
      <c r="J1136" s="7"/>
      <c r="K1136" s="7"/>
      <c r="L1136" s="7"/>
      <c r="M1136" s="7"/>
      <c r="N1136" s="7"/>
      <c r="O1136" s="7"/>
      <c r="P1136" s="7"/>
      <c r="Q1136" s="23"/>
    </row>
    <row r="1137" spans="1:17" ht="18.75" customHeight="1" x14ac:dyDescent="0.5">
      <c r="A1137" s="24"/>
      <c r="B1137" s="7"/>
      <c r="C1137" s="7"/>
      <c r="D1137" s="7"/>
      <c r="E1137" s="7"/>
      <c r="F1137" s="7"/>
      <c r="G1137" s="7"/>
      <c r="H1137" s="7"/>
      <c r="I1137" s="7"/>
      <c r="J1137" s="7"/>
      <c r="K1137" s="7"/>
      <c r="L1137" s="7"/>
      <c r="M1137" s="7"/>
      <c r="N1137" s="7"/>
      <c r="O1137" s="7"/>
      <c r="P1137" s="7"/>
      <c r="Q1137" s="23"/>
    </row>
    <row r="1138" spans="1:17" ht="18.75" customHeight="1" x14ac:dyDescent="0.5">
      <c r="A1138" s="24"/>
      <c r="B1138" s="7"/>
      <c r="C1138" s="7"/>
      <c r="D1138" s="7"/>
      <c r="E1138" s="7"/>
      <c r="F1138" s="7"/>
      <c r="G1138" s="7"/>
      <c r="H1138" s="7"/>
      <c r="I1138" s="7"/>
      <c r="J1138" s="7"/>
      <c r="K1138" s="7"/>
      <c r="L1138" s="7"/>
      <c r="M1138" s="7"/>
      <c r="N1138" s="7"/>
      <c r="O1138" s="7"/>
      <c r="P1138" s="7"/>
      <c r="Q1138" s="23"/>
    </row>
    <row r="1139" spans="1:17" ht="18.75" customHeight="1" x14ac:dyDescent="0.5">
      <c r="A1139" s="24"/>
      <c r="B1139" s="7"/>
      <c r="C1139" s="7"/>
      <c r="D1139" s="7"/>
      <c r="E1139" s="7"/>
      <c r="F1139" s="7"/>
      <c r="G1139" s="7"/>
      <c r="H1139" s="7"/>
      <c r="I1139" s="7"/>
      <c r="J1139" s="7"/>
      <c r="K1139" s="7"/>
      <c r="L1139" s="7"/>
      <c r="M1139" s="7"/>
      <c r="N1139" s="7"/>
      <c r="O1139" s="7"/>
      <c r="P1139" s="7"/>
      <c r="Q1139" s="23"/>
    </row>
    <row r="1140" spans="1:17" ht="18.75" customHeight="1" x14ac:dyDescent="0.5">
      <c r="A1140" s="24"/>
      <c r="B1140" s="7"/>
      <c r="C1140" s="7"/>
      <c r="D1140" s="7"/>
      <c r="E1140" s="7"/>
      <c r="F1140" s="7"/>
      <c r="G1140" s="7"/>
      <c r="H1140" s="7"/>
      <c r="I1140" s="7"/>
      <c r="J1140" s="7"/>
      <c r="K1140" s="7"/>
      <c r="L1140" s="7"/>
      <c r="M1140" s="7"/>
      <c r="N1140" s="7"/>
      <c r="O1140" s="7"/>
      <c r="P1140" s="7"/>
      <c r="Q1140" s="23"/>
    </row>
    <row r="1141" spans="1:17" ht="18.75" customHeight="1" x14ac:dyDescent="0.5">
      <c r="A1141" s="24"/>
      <c r="B1141" s="7"/>
      <c r="C1141" s="7"/>
      <c r="D1141" s="7"/>
      <c r="E1141" s="7"/>
      <c r="F1141" s="7"/>
      <c r="G1141" s="7"/>
      <c r="H1141" s="7"/>
      <c r="I1141" s="7"/>
      <c r="J1141" s="7"/>
      <c r="K1141" s="7"/>
      <c r="L1141" s="7"/>
      <c r="M1141" s="7"/>
      <c r="N1141" s="7"/>
      <c r="O1141" s="7"/>
      <c r="P1141" s="7"/>
      <c r="Q1141" s="23"/>
    </row>
    <row r="1142" spans="1:17" ht="18.75" customHeight="1" x14ac:dyDescent="0.5">
      <c r="A1142" s="24"/>
      <c r="B1142" s="7"/>
      <c r="C1142" s="7"/>
      <c r="D1142" s="7"/>
      <c r="E1142" s="7"/>
      <c r="F1142" s="7"/>
      <c r="G1142" s="7"/>
      <c r="H1142" s="7"/>
      <c r="I1142" s="7"/>
      <c r="J1142" s="7"/>
      <c r="K1142" s="7"/>
      <c r="L1142" s="7"/>
      <c r="M1142" s="7"/>
      <c r="N1142" s="7"/>
      <c r="O1142" s="7"/>
      <c r="P1142" s="7"/>
      <c r="Q1142" s="23"/>
    </row>
    <row r="1143" spans="1:17" ht="18.75" customHeight="1" x14ac:dyDescent="0.5">
      <c r="A1143" s="24"/>
      <c r="B1143" s="7"/>
      <c r="C1143" s="7"/>
      <c r="D1143" s="7"/>
      <c r="E1143" s="7"/>
      <c r="F1143" s="7"/>
      <c r="G1143" s="7"/>
      <c r="H1143" s="7"/>
      <c r="I1143" s="7"/>
      <c r="J1143" s="7"/>
      <c r="K1143" s="7"/>
      <c r="L1143" s="7"/>
      <c r="M1143" s="7"/>
      <c r="N1143" s="7"/>
      <c r="O1143" s="7"/>
      <c r="P1143" s="7"/>
      <c r="Q1143" s="23"/>
    </row>
    <row r="1144" spans="1:17" ht="18.75" customHeight="1" x14ac:dyDescent="0.5">
      <c r="A1144" s="24"/>
      <c r="B1144" s="7"/>
      <c r="C1144" s="7"/>
      <c r="D1144" s="7"/>
      <c r="E1144" s="7"/>
      <c r="F1144" s="7"/>
      <c r="G1144" s="7"/>
      <c r="H1144" s="7"/>
      <c r="I1144" s="7"/>
      <c r="J1144" s="7"/>
      <c r="K1144" s="7"/>
      <c r="L1144" s="7"/>
      <c r="M1144" s="7"/>
      <c r="N1144" s="7"/>
      <c r="O1144" s="7"/>
      <c r="P1144" s="7"/>
      <c r="Q1144" s="23"/>
    </row>
    <row r="1145" spans="1:17" ht="18.75" customHeight="1" x14ac:dyDescent="0.5">
      <c r="A1145" s="24"/>
      <c r="B1145" s="7"/>
      <c r="C1145" s="7"/>
      <c r="D1145" s="7"/>
      <c r="E1145" s="7"/>
      <c r="F1145" s="7"/>
      <c r="G1145" s="7"/>
      <c r="H1145" s="7"/>
      <c r="I1145" s="7"/>
      <c r="J1145" s="7"/>
      <c r="K1145" s="7"/>
      <c r="L1145" s="7"/>
      <c r="M1145" s="7"/>
      <c r="N1145" s="7"/>
      <c r="O1145" s="7"/>
      <c r="P1145" s="7"/>
      <c r="Q1145" s="23"/>
    </row>
    <row r="1146" spans="1:17" ht="18.75" customHeight="1" x14ac:dyDescent="0.5">
      <c r="A1146" s="24"/>
      <c r="B1146" s="7"/>
      <c r="C1146" s="7"/>
      <c r="D1146" s="7"/>
      <c r="E1146" s="7"/>
      <c r="F1146" s="7"/>
      <c r="G1146" s="7"/>
      <c r="H1146" s="7"/>
      <c r="I1146" s="7"/>
      <c r="J1146" s="7"/>
      <c r="K1146" s="7"/>
      <c r="L1146" s="7"/>
      <c r="M1146" s="7"/>
      <c r="N1146" s="7"/>
      <c r="O1146" s="7"/>
      <c r="P1146" s="7"/>
      <c r="Q1146" s="23"/>
    </row>
    <row r="1147" spans="1:17" ht="18.75" customHeight="1" x14ac:dyDescent="0.5">
      <c r="A1147" s="24"/>
      <c r="B1147" s="7"/>
      <c r="C1147" s="7"/>
      <c r="D1147" s="7"/>
      <c r="E1147" s="7"/>
      <c r="F1147" s="7"/>
      <c r="G1147" s="7"/>
      <c r="H1147" s="7"/>
      <c r="I1147" s="7"/>
      <c r="J1147" s="7"/>
      <c r="K1147" s="7"/>
      <c r="L1147" s="7"/>
      <c r="M1147" s="7"/>
      <c r="N1147" s="7"/>
      <c r="O1147" s="7"/>
      <c r="P1147" s="7"/>
      <c r="Q1147" s="23"/>
    </row>
    <row r="1148" spans="1:17" ht="18.75" customHeight="1" x14ac:dyDescent="0.5">
      <c r="A1148" s="24"/>
      <c r="B1148" s="7"/>
      <c r="C1148" s="7"/>
      <c r="D1148" s="7"/>
      <c r="E1148" s="7"/>
      <c r="F1148" s="7"/>
      <c r="G1148" s="7"/>
      <c r="H1148" s="7"/>
      <c r="I1148" s="7"/>
      <c r="J1148" s="7"/>
      <c r="K1148" s="7"/>
      <c r="L1148" s="7"/>
      <c r="M1148" s="7"/>
      <c r="N1148" s="7"/>
      <c r="O1148" s="7"/>
      <c r="P1148" s="7"/>
      <c r="Q1148" s="23"/>
    </row>
    <row r="1149" spans="1:17" ht="18.75" customHeight="1" x14ac:dyDescent="0.5">
      <c r="A1149" s="24"/>
      <c r="B1149" s="7"/>
      <c r="C1149" s="7"/>
      <c r="D1149" s="7"/>
      <c r="E1149" s="7"/>
      <c r="F1149" s="7"/>
      <c r="G1149" s="7"/>
      <c r="H1149" s="7"/>
      <c r="I1149" s="7"/>
      <c r="J1149" s="7"/>
      <c r="K1149" s="7"/>
      <c r="L1149" s="7"/>
      <c r="M1149" s="7"/>
      <c r="N1149" s="7"/>
      <c r="O1149" s="7"/>
      <c r="P1149" s="7"/>
      <c r="Q1149" s="23"/>
    </row>
    <row r="1150" spans="1:17" ht="18.75" customHeight="1" x14ac:dyDescent="0.5">
      <c r="A1150" s="24"/>
      <c r="B1150" s="7"/>
      <c r="C1150" s="7"/>
      <c r="D1150" s="7"/>
      <c r="E1150" s="7"/>
      <c r="F1150" s="7"/>
      <c r="G1150" s="7"/>
      <c r="H1150" s="7"/>
      <c r="I1150" s="7"/>
      <c r="J1150" s="7"/>
      <c r="K1150" s="7"/>
      <c r="L1150" s="7"/>
      <c r="M1150" s="7"/>
      <c r="N1150" s="7"/>
      <c r="O1150" s="7"/>
      <c r="P1150" s="7"/>
      <c r="Q1150" s="23"/>
    </row>
    <row r="1151" spans="1:17" ht="18.75" customHeight="1" x14ac:dyDescent="0.5">
      <c r="A1151" s="24"/>
      <c r="B1151" s="7"/>
      <c r="C1151" s="7"/>
      <c r="D1151" s="7"/>
      <c r="E1151" s="7"/>
      <c r="F1151" s="7"/>
      <c r="G1151" s="7"/>
      <c r="H1151" s="7"/>
      <c r="I1151" s="7"/>
      <c r="J1151" s="7"/>
      <c r="K1151" s="7"/>
      <c r="L1151" s="7"/>
      <c r="M1151" s="7"/>
      <c r="N1151" s="7"/>
      <c r="O1151" s="7"/>
      <c r="P1151" s="7"/>
      <c r="Q1151" s="23"/>
    </row>
    <row r="1152" spans="1:17" ht="18.75" customHeight="1" x14ac:dyDescent="0.5">
      <c r="A1152" s="24"/>
      <c r="B1152" s="7"/>
      <c r="C1152" s="7"/>
      <c r="D1152" s="7"/>
      <c r="E1152" s="7"/>
      <c r="F1152" s="7"/>
      <c r="G1152" s="7"/>
      <c r="H1152" s="7"/>
      <c r="I1152" s="7"/>
      <c r="J1152" s="7"/>
      <c r="K1152" s="7"/>
      <c r="L1152" s="7"/>
      <c r="M1152" s="7"/>
      <c r="N1152" s="7"/>
      <c r="O1152" s="7"/>
      <c r="P1152" s="7"/>
      <c r="Q1152" s="23"/>
    </row>
    <row r="1153" spans="1:17" ht="18.75" customHeight="1" x14ac:dyDescent="0.5">
      <c r="A1153" s="24"/>
      <c r="B1153" s="7"/>
      <c r="C1153" s="7"/>
      <c r="D1153" s="7"/>
      <c r="E1153" s="7"/>
      <c r="F1153" s="7"/>
      <c r="G1153" s="7"/>
      <c r="H1153" s="7"/>
      <c r="I1153" s="7"/>
      <c r="J1153" s="7"/>
      <c r="K1153" s="7"/>
      <c r="L1153" s="7"/>
      <c r="M1153" s="7"/>
      <c r="N1153" s="7"/>
      <c r="O1153" s="7"/>
      <c r="P1153" s="7"/>
      <c r="Q1153" s="23"/>
    </row>
  </sheetData>
  <mergeCells count="13">
    <mergeCell ref="Q163:Q168"/>
    <mergeCell ref="Q192:Q198"/>
    <mergeCell ref="Q3:Q7"/>
    <mergeCell ref="P21:P22"/>
    <mergeCell ref="J32:J33"/>
    <mergeCell ref="Q18:Q22"/>
    <mergeCell ref="Q160:Q162"/>
    <mergeCell ref="E97:G97"/>
    <mergeCell ref="H134:I134"/>
    <mergeCell ref="E32:E35"/>
    <mergeCell ref="F32:G35"/>
    <mergeCell ref="H32:H35"/>
    <mergeCell ref="I32:I35"/>
  </mergeCells>
  <hyperlinks>
    <hyperlink ref="Q24" r:id="rId1" xr:uid="{00000000-0004-0000-0100-000000000000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2566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Asst.Prof.Surachada</dc:creator>
  <cp:lastModifiedBy>suratchada</cp:lastModifiedBy>
  <dcterms:created xsi:type="dcterms:W3CDTF">2024-09-23T07:28:29Z</dcterms:created>
  <dcterms:modified xsi:type="dcterms:W3CDTF">2024-09-23T08:01:26Z</dcterms:modified>
</cp:coreProperties>
</file>